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https://manercosterisanpc.sharepoint.com/sites/FraudForensicsandInternalControlsConsulting/Shared Documents/General/Projects - Active/Hayes twp/"/>
    </mc:Choice>
  </mc:AlternateContent>
  <xr:revisionPtr revIDLastSave="139" documentId="8_{3184D22D-28CF-4D2B-B99B-202582427690}" xr6:coauthVersionLast="47" xr6:coauthVersionMax="47" xr10:uidLastSave="{005947CB-B3BA-470A-9810-F0F00F3DA426}"/>
  <bookViews>
    <workbookView xWindow="19080" yWindow="-120" windowWidth="29040" windowHeight="15720" xr2:uid="{00000000-000D-0000-FFFF-FFFF00000000}"/>
  </bookViews>
  <sheets>
    <sheet name="General Fund" sheetId="1" r:id="rId1"/>
    <sheet name="Road Fund"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0" i="2" l="1"/>
  <c r="I30" i="2"/>
  <c r="J27" i="2"/>
  <c r="I27" i="2"/>
  <c r="J28" i="2"/>
  <c r="I28" i="2"/>
  <c r="J17" i="2"/>
  <c r="J23" i="2" s="1"/>
  <c r="J12" i="2"/>
  <c r="J22" i="2" s="1"/>
  <c r="J24" i="2" s="1"/>
  <c r="I17" i="2"/>
  <c r="I23" i="2" s="1"/>
  <c r="I10" i="2"/>
  <c r="I12" i="2" s="1"/>
  <c r="I22" i="2" s="1"/>
  <c r="I24" i="2" s="1"/>
  <c r="I175" i="1" l="1"/>
  <c r="I165" i="1"/>
  <c r="H165" i="1"/>
  <c r="G165" i="1"/>
  <c r="F165" i="1"/>
  <c r="E165" i="1"/>
  <c r="I171" i="1"/>
  <c r="I167" i="1"/>
  <c r="I172" i="1" s="1"/>
  <c r="I161" i="1"/>
  <c r="I150" i="1"/>
  <c r="I140" i="1"/>
  <c r="I136" i="1"/>
  <c r="I129" i="1"/>
  <c r="I125" i="1"/>
  <c r="I120" i="1"/>
  <c r="I113" i="1"/>
  <c r="I106" i="1"/>
  <c r="I102" i="1"/>
  <c r="I91" i="1"/>
  <c r="I84" i="1"/>
  <c r="I78" i="1"/>
  <c r="I72" i="1"/>
  <c r="I66" i="1"/>
  <c r="I60" i="1"/>
  <c r="I52" i="1"/>
  <c r="I32" i="1"/>
  <c r="H161" i="1"/>
  <c r="H150" i="1"/>
  <c r="H140" i="1"/>
  <c r="H136" i="1"/>
  <c r="H129" i="1"/>
  <c r="H125" i="1"/>
  <c r="H120" i="1"/>
  <c r="H113" i="1"/>
  <c r="H106" i="1"/>
  <c r="H102" i="1"/>
  <c r="H91" i="1"/>
  <c r="H84" i="1"/>
  <c r="H78" i="1"/>
  <c r="H72" i="1"/>
  <c r="H66" i="1"/>
  <c r="H60" i="1"/>
  <c r="H52" i="1"/>
  <c r="H45" i="1"/>
  <c r="H167" i="1" s="1"/>
  <c r="H172" i="1" s="1"/>
  <c r="H32" i="1"/>
  <c r="H171" i="1" s="1"/>
  <c r="I173" i="1" l="1"/>
  <c r="H173" i="1"/>
  <c r="H17" i="2" l="1"/>
  <c r="H23" i="2" s="1"/>
  <c r="H10" i="2"/>
  <c r="H12" i="2" s="1"/>
  <c r="H22" i="2" s="1"/>
  <c r="H24" i="2" s="1"/>
  <c r="G32" i="1"/>
  <c r="G171" i="1"/>
  <c r="G161" i="1"/>
  <c r="G150" i="1"/>
  <c r="G140" i="1"/>
  <c r="G136" i="1"/>
  <c r="G129" i="1"/>
  <c r="G125" i="1"/>
  <c r="G120" i="1"/>
  <c r="G113" i="1"/>
  <c r="G106" i="1"/>
  <c r="G102" i="1"/>
  <c r="G91" i="1"/>
  <c r="G84" i="1"/>
  <c r="G78" i="1"/>
  <c r="G72" i="1"/>
  <c r="G66" i="1"/>
  <c r="G60" i="1"/>
  <c r="G52" i="1"/>
  <c r="G45" i="1"/>
  <c r="G167" i="1" s="1"/>
  <c r="F32" i="1"/>
  <c r="F128" i="1"/>
  <c r="E128" i="1"/>
  <c r="E49" i="1"/>
  <c r="G172" i="1" l="1"/>
  <c r="G173" i="1"/>
  <c r="F161" i="1"/>
  <c r="F27" i="2"/>
  <c r="D27" i="2"/>
  <c r="D28" i="2" s="1"/>
  <c r="F12" i="2"/>
  <c r="F22" i="2" s="1"/>
  <c r="G17" i="2"/>
  <c r="G23" i="2" s="1"/>
  <c r="F17" i="2"/>
  <c r="F23" i="2" s="1"/>
  <c r="E17" i="2"/>
  <c r="D17" i="2"/>
  <c r="G10" i="2"/>
  <c r="G12" i="2" s="1"/>
  <c r="G22" i="2" s="1"/>
  <c r="D171" i="1"/>
  <c r="C171" i="1"/>
  <c r="E161" i="1"/>
  <c r="D161" i="1"/>
  <c r="C161" i="1"/>
  <c r="F150" i="1"/>
  <c r="E150" i="1"/>
  <c r="D150" i="1"/>
  <c r="C150" i="1"/>
  <c r="F140" i="1"/>
  <c r="E140" i="1"/>
  <c r="D140" i="1"/>
  <c r="C140" i="1"/>
  <c r="F136" i="1"/>
  <c r="E136" i="1"/>
  <c r="D136" i="1"/>
  <c r="C136" i="1"/>
  <c r="F129" i="1"/>
  <c r="E129" i="1"/>
  <c r="D129" i="1"/>
  <c r="C129" i="1"/>
  <c r="F125" i="1"/>
  <c r="E125" i="1"/>
  <c r="D125" i="1"/>
  <c r="C125" i="1"/>
  <c r="F120" i="1"/>
  <c r="E120" i="1"/>
  <c r="D120" i="1"/>
  <c r="C120" i="1"/>
  <c r="F113" i="1"/>
  <c r="E113" i="1"/>
  <c r="D113" i="1"/>
  <c r="C113" i="1"/>
  <c r="F106" i="1"/>
  <c r="E106" i="1"/>
  <c r="D106" i="1"/>
  <c r="C106" i="1"/>
  <c r="F102" i="1"/>
  <c r="E102" i="1"/>
  <c r="D102" i="1"/>
  <c r="C102" i="1"/>
  <c r="F91" i="1"/>
  <c r="E91" i="1"/>
  <c r="D91" i="1"/>
  <c r="C91" i="1"/>
  <c r="F84" i="1"/>
  <c r="E84" i="1"/>
  <c r="D84" i="1"/>
  <c r="C84" i="1"/>
  <c r="F78" i="1"/>
  <c r="E78" i="1"/>
  <c r="D78" i="1"/>
  <c r="C78" i="1"/>
  <c r="F72" i="1"/>
  <c r="E72" i="1"/>
  <c r="D72" i="1"/>
  <c r="C72" i="1"/>
  <c r="F66" i="1"/>
  <c r="E66" i="1"/>
  <c r="D66" i="1"/>
  <c r="C66" i="1"/>
  <c r="F60" i="1"/>
  <c r="E60" i="1"/>
  <c r="D60" i="1"/>
  <c r="C60" i="1"/>
  <c r="D52" i="1"/>
  <c r="C52" i="1"/>
  <c r="F45" i="1"/>
  <c r="E45" i="1"/>
  <c r="D45" i="1"/>
  <c r="C45" i="1"/>
  <c r="E32" i="1"/>
  <c r="E171" i="1" s="1"/>
  <c r="F171" i="1"/>
  <c r="F52" i="1" l="1"/>
  <c r="F167" i="1"/>
  <c r="F24" i="2"/>
  <c r="E52" i="1"/>
  <c r="E167" i="1"/>
  <c r="C167" i="1"/>
  <c r="D167" i="1"/>
  <c r="F172" i="1"/>
  <c r="F173" i="1" s="1"/>
  <c r="F28" i="2"/>
  <c r="G24" i="2"/>
  <c r="C172" i="1"/>
  <c r="C173" i="1" s="1"/>
  <c r="D172" i="1"/>
  <c r="D173" i="1" s="1"/>
  <c r="E172" i="1"/>
  <c r="E173" i="1" s="1"/>
  <c r="H27" i="2" l="1"/>
  <c r="H28" i="2" s="1"/>
  <c r="H30" i="2" s="1"/>
  <c r="F30" i="2"/>
  <c r="E176" i="1"/>
  <c r="G27" i="2"/>
  <c r="G28" i="2" s="1"/>
  <c r="G30" i="2" s="1"/>
  <c r="G175" i="1" l="1"/>
  <c r="G176" i="1" s="1"/>
  <c r="G178" i="1" s="1"/>
  <c r="H175" i="1"/>
  <c r="H176" i="1" s="1"/>
  <c r="H178" i="1" s="1"/>
  <c r="F175" i="1"/>
  <c r="F176" i="1" s="1"/>
  <c r="I176" i="1" s="1"/>
  <c r="I178" i="1" s="1"/>
  <c r="E178" i="1"/>
  <c r="F178"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tc={547801F9-5E2D-4795-9BDE-14631D9E7B7C}</author>
    <author>tc={6A61DBF5-D6A3-426F-8FB1-C6E74B056C5C}</author>
    <author>tc={9D13A39C-36E6-456C-A2F7-0872B2E396D8}</author>
    <author>SYSTEM</author>
    <author>tc={3FC56095-E9E5-44B4-BD29-9BE62B917C64}</author>
  </authors>
  <commentList>
    <comment ref="E12" authorId="0" shapeId="0" xr:uid="{547801F9-5E2D-4795-9BDE-14631D9E7B7C}">
      <text>
        <t xml:space="preserve">[Threaded comment]
Your version of Excel allows you to read this threaded comment; however, any edits to it will get removed if the file is opened in a newer version of Excel. Learn more: https://go.microsoft.com/fwlink/?linkid=870924
Comment:
    Verify with Treasure if received this funds , payments should have been received in December
</t>
      </text>
    </comment>
    <comment ref="E18" authorId="1" shapeId="0" xr:uid="{6A61DBF5-D6A3-426F-8FB1-C6E74B056C5C}">
      <text>
        <t xml:space="preserve">[Threaded comment]
Your version of Excel allows you to read this threaded comment; however, any edits to it will get removed if the file is opened in a newer version of Excel. Learn more: https://go.microsoft.com/fwlink/?linkid=870924
Comment:
    Check with Treasure should have received in May
</t>
      </text>
    </comment>
    <comment ref="E19" authorId="2" shapeId="0" xr:uid="{9D13A39C-36E6-456C-A2F7-0872B2E396D8}">
      <text>
        <t xml:space="preserve">[Threaded comment]
Your version of Excel allows you to read this threaded comment; however, any edits to it will get removed if the file is opened in a newer version of Excel. Learn more: https://go.microsoft.com/fwlink/?linkid=870924
Comment:
    Check with Treasure should have received $4,228.95 in Feb and $5,985.89 in May </t>
      </text>
    </comment>
    <comment ref="J19" authorId="3" shapeId="0" xr:uid="{2601CBE9-D40D-432D-B287-3C508D240EF0}">
      <text>
        <r>
          <rPr>
            <b/>
            <sz val="9"/>
            <color indexed="81"/>
            <rFont val="Tahoma"/>
            <family val="2"/>
          </rPr>
          <t>SYSTEM:</t>
        </r>
        <r>
          <rPr>
            <sz val="9"/>
            <color indexed="81"/>
            <rFont val="Tahoma"/>
            <family val="2"/>
          </rPr>
          <t xml:space="preserve">
Find at https://www.michigan.gov/taxes/property/ppt/reimburse
</t>
        </r>
      </text>
    </comment>
    <comment ref="E20" authorId="4" shapeId="0" xr:uid="{3FC56095-E9E5-44B4-BD29-9BE62B917C64}">
      <text>
        <t>[Threaded comment]
Your version of Excel allows you to read this threaded comment; however, any edits to it will get removed if the file is opened in a newer version of Excel. Learn more: https://go.microsoft.com/fwlink/?linkid=870924
Comment:
    Might be Missing payment for $37,156  in August of 2025</t>
      </text>
    </comment>
    <comment ref="J20" authorId="3" shapeId="0" xr:uid="{82D216EF-8CD8-4E27-B755-9898ED3E8774}">
      <text>
        <r>
          <rPr>
            <b/>
            <sz val="9"/>
            <color indexed="81"/>
            <rFont val="Tahoma"/>
            <charset val="1"/>
          </rPr>
          <t>SYSTEM:</t>
        </r>
        <r>
          <rPr>
            <sz val="9"/>
            <color indexed="81"/>
            <rFont val="Tahoma"/>
            <charset val="1"/>
          </rPr>
          <t xml:space="preserve">
Use site https://treas-secure.state.mi.us/apps/findrevshareinfo2.asp?countyNumber=15&amp;cmdSubmit=Go
</t>
        </r>
      </text>
    </comment>
  </commentList>
</comments>
</file>

<file path=xl/sharedStrings.xml><?xml version="1.0" encoding="utf-8"?>
<sst xmlns="http://schemas.openxmlformats.org/spreadsheetml/2006/main" count="385" uniqueCount="254">
  <si>
    <t/>
  </si>
  <si>
    <t>GL Number</t>
  </si>
  <si>
    <t>Description</t>
  </si>
  <si>
    <t>24-25</t>
  </si>
  <si>
    <t xml:space="preserve">Amended Budget </t>
  </si>
  <si>
    <t xml:space="preserve">Requested </t>
  </si>
  <si>
    <t>Fund: 101 GENERAL FUND</t>
  </si>
  <si>
    <t>Account Category: Estimated Revenues</t>
  </si>
  <si>
    <t>101-000-402.000</t>
  </si>
  <si>
    <t>101-000-404.000</t>
  </si>
  <si>
    <t>ROAD MILLAGE</t>
  </si>
  <si>
    <t>101-000-425.000</t>
  </si>
  <si>
    <t>SWAMP TAX</t>
  </si>
  <si>
    <t>101-000-429.000</t>
  </si>
  <si>
    <t>COMMERCIAL FOREST RESERVE</t>
  </si>
  <si>
    <t>101-000-528.000</t>
  </si>
  <si>
    <t>ARPA GRANT REVENUE</t>
  </si>
  <si>
    <t>101-000-566.000</t>
  </si>
  <si>
    <t>GRANTS - COMMUNITY FOUNDATION</t>
  </si>
  <si>
    <t>101-000-569.000</t>
  </si>
  <si>
    <t>OTHER STATE REVENUE</t>
  </si>
  <si>
    <t>101-000-572.000</t>
  </si>
  <si>
    <t>METRO ACT</t>
  </si>
  <si>
    <t>101-000-573.000</t>
  </si>
  <si>
    <t>LOCAL COMMUNITY STABILIZATION</t>
  </si>
  <si>
    <t>101-000-574.000</t>
  </si>
  <si>
    <t>STATE SHARED REVENUE</t>
  </si>
  <si>
    <t>101-000-576.000</t>
  </si>
  <si>
    <t>ELECTION REIMBURSEMENT</t>
  </si>
  <si>
    <t>101-000-582.000</t>
  </si>
  <si>
    <t>101-000-626.000</t>
  </si>
  <si>
    <t>101-000-642.000</t>
  </si>
  <si>
    <t>CEMETERY SALES</t>
  </si>
  <si>
    <t>101-000-665.000</t>
  </si>
  <si>
    <t>INTEREST AND DIVIDEND INCOME</t>
  </si>
  <si>
    <t>101-000-667.000</t>
  </si>
  <si>
    <t>TOWNSHIP HALL RENT</t>
  </si>
  <si>
    <t>101-000-674.000</t>
  </si>
  <si>
    <t>FOOD PANTRY DONATIONS</t>
  </si>
  <si>
    <t>101-000-674.500</t>
  </si>
  <si>
    <t>FUNDRAISING</t>
  </si>
  <si>
    <t>101-000-684.000</t>
  </si>
  <si>
    <t>MISCELLANEOUS INCOME</t>
  </si>
  <si>
    <t>101-000-687.000</t>
  </si>
  <si>
    <t>REFUND</t>
  </si>
  <si>
    <t>101-000-696.000</t>
  </si>
  <si>
    <t>LCEMS - EMS LOAN</t>
  </si>
  <si>
    <t>Account Category: Appropriations</t>
  </si>
  <si>
    <t>101-000-710.000</t>
  </si>
  <si>
    <t>FICA/MEDICARE</t>
  </si>
  <si>
    <t>101-101-702.000</t>
  </si>
  <si>
    <t>SALARIES AND WAGES</t>
  </si>
  <si>
    <t>101-101-730.000</t>
  </si>
  <si>
    <t>POSTAGE &amp; POSTAGE METER</t>
  </si>
  <si>
    <t>101-101-802.000</t>
  </si>
  <si>
    <t>ACCOUNTING AND LEGISLATIVE</t>
  </si>
  <si>
    <t>101-101-805.000</t>
  </si>
  <si>
    <t>LEGAL SERVICES</t>
  </si>
  <si>
    <t>101-101-910.000</t>
  </si>
  <si>
    <t>PUBLICATION/PRINTING</t>
  </si>
  <si>
    <t>101-101-911.000</t>
  </si>
  <si>
    <t>WEB PAGE PUBLISHING</t>
  </si>
  <si>
    <t>101-101-960.000</t>
  </si>
  <si>
    <t>EDUCATION/SERVICES</t>
  </si>
  <si>
    <t>101-171-702.000</t>
  </si>
  <si>
    <t>101-171-850.000</t>
  </si>
  <si>
    <t>TELEPHONE</t>
  </si>
  <si>
    <t>101-171-960.000</t>
  </si>
  <si>
    <t>101-215-702.000</t>
  </si>
  <si>
    <t>101-215-703.000</t>
  </si>
  <si>
    <t>SALARIES AND WAGES - DEPUTY</t>
  </si>
  <si>
    <t>101-215-727.000</t>
  </si>
  <si>
    <t>SUPPLIES</t>
  </si>
  <si>
    <t>101-215-780.000</t>
  </si>
  <si>
    <t>OFFICE EQUIPMENT</t>
  </si>
  <si>
    <t>101-215-960.000</t>
  </si>
  <si>
    <t>101-247-702.000</t>
  </si>
  <si>
    <t>101-247-910.000</t>
  </si>
  <si>
    <t>101-247-960.000</t>
  </si>
  <si>
    <t>101-253-702.000</t>
  </si>
  <si>
    <t>101-253-780.000</t>
  </si>
  <si>
    <t>101-253-960.000</t>
  </si>
  <si>
    <t>101-257-702.000</t>
  </si>
  <si>
    <t>101-257-780.000</t>
  </si>
  <si>
    <t>101-257-960.000</t>
  </si>
  <si>
    <t>101-261-702.000</t>
  </si>
  <si>
    <t>101-261-711.000</t>
  </si>
  <si>
    <t>INSURANCE</t>
  </si>
  <si>
    <t>101-261-956.000</t>
  </si>
  <si>
    <t>FOOD PANTRY</t>
  </si>
  <si>
    <t>101-262-702.000</t>
  </si>
  <si>
    <t>101-262-727.000</t>
  </si>
  <si>
    <t>101-262-910.000</t>
  </si>
  <si>
    <t>101-262-958.000</t>
  </si>
  <si>
    <t>MISCELLANEOUS</t>
  </si>
  <si>
    <t>101-265-727.000</t>
  </si>
  <si>
    <t>101-265-780.000</t>
  </si>
  <si>
    <t>101-265-855.000</t>
  </si>
  <si>
    <t>TELEPHONE/INTERNET/FAX</t>
  </si>
  <si>
    <t>101-265-920.000</t>
  </si>
  <si>
    <t>ELECTRIC</t>
  </si>
  <si>
    <t>101-265-921.000</t>
  </si>
  <si>
    <t>HEATING</t>
  </si>
  <si>
    <t>101-265-930.000</t>
  </si>
  <si>
    <t>REPAIRS AND MAINTENANCE</t>
  </si>
  <si>
    <t>101-265-985.000</t>
  </si>
  <si>
    <t>IMPROVEMENTS</t>
  </si>
  <si>
    <t>101-272-702.000</t>
  </si>
  <si>
    <t>101-336-920.000</t>
  </si>
  <si>
    <t>101-336-921.000</t>
  </si>
  <si>
    <t>101-336-930.000</t>
  </si>
  <si>
    <t>101-336-960.000</t>
  </si>
  <si>
    <t>101-371-702.000</t>
  </si>
  <si>
    <t>SALARIES AND WAGES - ADMIN</t>
  </si>
  <si>
    <t>101-371-960.000</t>
  </si>
  <si>
    <t>101-446-925.000</t>
  </si>
  <si>
    <t>HALL LOT &amp; STREET LIGHTS</t>
  </si>
  <si>
    <t>101-446-930.000</t>
  </si>
  <si>
    <t>REPAIRS AND MAINTENANCE/BRINE</t>
  </si>
  <si>
    <t>101-523-801.000</t>
  </si>
  <si>
    <t>PROFESSIONAL SERVICES/ SPRING CLEANUP</t>
  </si>
  <si>
    <t>101-567-702.000</t>
  </si>
  <si>
    <t>101-567-727.000</t>
  </si>
  <si>
    <t>101-567-930.000</t>
  </si>
  <si>
    <t>101-567-985.000</t>
  </si>
  <si>
    <t>101-651-971.000</t>
  </si>
  <si>
    <t>AMBULANCE IMPROVEMENTS</t>
  </si>
  <si>
    <t>101-702-704.000</t>
  </si>
  <si>
    <t>101-702-705.000</t>
  </si>
  <si>
    <t>SALARIES AND WAGES - ASSISTANT</t>
  </si>
  <si>
    <t>101-702-713.000</t>
  </si>
  <si>
    <t>PER DIEM</t>
  </si>
  <si>
    <t>101-702-850.000</t>
  </si>
  <si>
    <t>101-702-910.000</t>
  </si>
  <si>
    <t>101-702-960.000</t>
  </si>
  <si>
    <t>101-702-964.000</t>
  </si>
  <si>
    <t>REFUNDS</t>
  </si>
  <si>
    <t>101-751-702.000</t>
  </si>
  <si>
    <t>101-751-727.000</t>
  </si>
  <si>
    <t>101-751-801.000</t>
  </si>
  <si>
    <t>PROFESSIONAL SERVICES</t>
  </si>
  <si>
    <t>101-751-920.000</t>
  </si>
  <si>
    <t>ELECTRIC/INTERNET</t>
  </si>
  <si>
    <t>101-751-928.000</t>
  </si>
  <si>
    <t>TRASH / GARBAGE</t>
  </si>
  <si>
    <t>101-751-930.000</t>
  </si>
  <si>
    <t>REPAIRS AND MAINTENANCE-OTHER</t>
  </si>
  <si>
    <t>101-751-930.001</t>
  </si>
  <si>
    <t>REPAIRS AND MAINTENANCE-HTP/CSG</t>
  </si>
  <si>
    <t>101-751-989.000</t>
  </si>
  <si>
    <t>EQUIPMENT/IMPROVEMENTS</t>
  </si>
  <si>
    <t xml:space="preserve">  Appropriations</t>
  </si>
  <si>
    <t>Fund 101 - GENERAL FUND:</t>
  </si>
  <si>
    <t>TOTAL ESTIMATED REVENUES</t>
  </si>
  <si>
    <t>TOTAL APPROPRIATIONS</t>
  </si>
  <si>
    <t>NET OF REVENUES &amp; APPROPRIATIONS:</t>
  </si>
  <si>
    <t>Fund: 204 MUNICIPAL STREETS FUND</t>
  </si>
  <si>
    <t>204-000-404.000</t>
  </si>
  <si>
    <t>204-000-665.000</t>
  </si>
  <si>
    <t>INTEREST INCOME</t>
  </si>
  <si>
    <t>204-000-899.000</t>
  </si>
  <si>
    <t xml:space="preserve">TRANSFER OUT </t>
  </si>
  <si>
    <t>Fund 204 - MUNICIPAL STREETS FUND:</t>
  </si>
  <si>
    <t xml:space="preserve">General Fund </t>
  </si>
  <si>
    <t>Hayes Township 2026 Budget</t>
  </si>
  <si>
    <t>23-24</t>
  </si>
  <si>
    <t>Activity</t>
  </si>
  <si>
    <t>Activity (as of 6/3/25)</t>
  </si>
  <si>
    <t>Projected</t>
  </si>
  <si>
    <t>Notes</t>
  </si>
  <si>
    <t xml:space="preserve">25-26 </t>
  </si>
  <si>
    <t>Tax Value: 306,932,072     	Millage .9612</t>
  </si>
  <si>
    <t>Move to Road Fund</t>
  </si>
  <si>
    <t>Payments in Lieu of Taxes (PILT) are state of Michigan payments to local units of government in lieu of property taxes for the land owned by the state and administered by the Department of Natural Resources.</t>
  </si>
  <si>
    <t>Payments for telecommunication use of public rights-of-way</t>
  </si>
  <si>
    <t>Department: 101 TOWNSHIP BOARD</t>
  </si>
  <si>
    <t>Account Category: Revenues</t>
  </si>
  <si>
    <t xml:space="preserve"> Revenues</t>
  </si>
  <si>
    <t>Department: 171 SUPERVISOR</t>
  </si>
  <si>
    <t>Department: 215 CLERK</t>
  </si>
  <si>
    <t>Department: 247 BOARD OF REVIEW</t>
  </si>
  <si>
    <t>Department: 253 TREASURER</t>
  </si>
  <si>
    <t>Department: 257 ASSESSOR</t>
  </si>
  <si>
    <t>Department: 261 GENERAL GOVERNMENT</t>
  </si>
  <si>
    <t>Department: 262 ELECTIONS</t>
  </si>
  <si>
    <t>Department: 265 TOWNSHIP HALL</t>
  </si>
  <si>
    <t>Department: 272 HALL MAINTENANCE</t>
  </si>
  <si>
    <t>Department: 336 FIRE DEPARTMENT</t>
  </si>
  <si>
    <t>Department: 371 PC/ZBA</t>
  </si>
  <si>
    <t>Department: 446 ROADS</t>
  </si>
  <si>
    <t>Department: 523 SPRING CLEANING</t>
  </si>
  <si>
    <t>Department: 567 CEMETERY</t>
  </si>
  <si>
    <t>Department: 651 AMBULANCE</t>
  </si>
  <si>
    <t>Department: 702 ZONING</t>
  </si>
  <si>
    <t>Department: 751 PARKS AND RECREATION</t>
  </si>
  <si>
    <t>Total</t>
  </si>
  <si>
    <t>Reimbursement  from State due to changes in personal property tax collection</t>
  </si>
  <si>
    <t>Ending Fund Balance</t>
  </si>
  <si>
    <t xml:space="preserve">Beginning Fund Balance </t>
  </si>
  <si>
    <t>Tax Value: 306,932,072     	Millage 1</t>
  </si>
  <si>
    <t>204-446-930.000</t>
  </si>
  <si>
    <t>ZONING FEES  - includes ZBA?</t>
  </si>
  <si>
    <t>101-171-703.000</t>
  </si>
  <si>
    <t>This should come out of Pantry Account</t>
  </si>
  <si>
    <t>101-371-910.000</t>
  </si>
  <si>
    <t>101-371-727.000</t>
  </si>
  <si>
    <t xml:space="preserve">SALARIES AND WAGES - DEPUTY                                       </t>
  </si>
  <si>
    <t>Per Kristin Budget Report</t>
  </si>
  <si>
    <t>State Revenue Sharing . Constitutional and Statutory - Aug should be $37k</t>
  </si>
  <si>
    <t>GRANTS - CHARLEVOIX COUNTY MI</t>
  </si>
  <si>
    <t>what are we paying?  Withholding?</t>
  </si>
  <si>
    <t>Ice Storm Cleanup &amp; Spring 2026</t>
  </si>
  <si>
    <t>PROPERTY TAXES</t>
  </si>
  <si>
    <t>Audit &amp; Maner Costerisan</t>
  </si>
  <si>
    <t>For every Dept</t>
  </si>
  <si>
    <t>Non-Statutory Duties done by Officials</t>
  </si>
  <si>
    <t>no Feb 26 primary</t>
  </si>
  <si>
    <t>Hall and Fire Barn</t>
  </si>
  <si>
    <t>Cost of Well - est</t>
  </si>
  <si>
    <t>per Kristin - Windows replaced</t>
  </si>
  <si>
    <t>Cleaning</t>
  </si>
  <si>
    <t>Fire Contract - amended to $76,700</t>
  </si>
  <si>
    <t>PC and Rec Secty</t>
  </si>
  <si>
    <t>Burnett Rd Repair/Brine +50k from Bd</t>
  </si>
  <si>
    <t>For EMS Building - possible</t>
  </si>
  <si>
    <t>Salary Ron</t>
  </si>
  <si>
    <t>how many hours per wk - $25hr</t>
  </si>
  <si>
    <t>Attend ZBA &amp; PC mtgs - how much per ?</t>
  </si>
  <si>
    <t>per diem - $40 per</t>
  </si>
  <si>
    <t>Department: 906 -DEBT SERVICE</t>
  </si>
  <si>
    <t>101-906-991.000</t>
  </si>
  <si>
    <t>$40k voted for Pickleball Cts in 2024</t>
  </si>
  <si>
    <t>Drainage Repair authorized in 2024</t>
  </si>
  <si>
    <t>2025 grant from C3F for storm cleanup</t>
  </si>
  <si>
    <t>Grant from County for parks, (county parks millage)</t>
  </si>
  <si>
    <t>zoning ordinance and master plan updates</t>
  </si>
  <si>
    <t>Moved to road fund</t>
  </si>
  <si>
    <t>Payment for debt service from EMS</t>
  </si>
  <si>
    <t>trustees and recording sect</t>
  </si>
  <si>
    <t>Recommend</t>
  </si>
  <si>
    <t xml:space="preserve">Fund Balance % </t>
  </si>
  <si>
    <t>for every department</t>
  </si>
  <si>
    <t>Ending Fund Balance *</t>
  </si>
  <si>
    <t>* Note that in the 2024 audit $73,119 is restricted for Metro Act</t>
  </si>
  <si>
    <t>Fund Balance % **</t>
  </si>
  <si>
    <t xml:space="preserve">** In 2023 the median general fund ratio for general law Township was 155%.  Township with a fund balance below 110% were in the bottom 25%. </t>
  </si>
  <si>
    <t>Expenditures</t>
  </si>
  <si>
    <t>Debt</t>
  </si>
  <si>
    <t>101-000-550.000</t>
  </si>
  <si>
    <t>TRANSFER-IN</t>
  </si>
  <si>
    <t xml:space="preserve">Road  Fund </t>
  </si>
  <si>
    <t>Board (V1)</t>
  </si>
  <si>
    <t>BS&amp;A</t>
  </si>
  <si>
    <t>Adopted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</si>
</sst>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6" x14ac:knownFonts="1">
    <font>
      <sz val="11"/>
      <color indexed="8"/>
      <name val="Aptos Narrow"/>
      <family val="2"/>
      <scheme val="minor"/>
    </font>
    <font>
      <sz val="11"/>
      <color indexed="8"/>
      <name val="Aptos Narrow"/>
      <family val="2"/>
      <scheme val="minor"/>
    </font>
    <font>
      <b/>
      <sz val="11"/>
      <color indexed="8"/>
      <name val="Aptos Narrow"/>
      <family val="2"/>
      <scheme val="minor"/>
    </font>
    <font>
      <b/>
      <sz val="12"/>
      <color indexed="8"/>
      <name val="Aptos Narrow"/>
      <family val="2"/>
      <scheme val="minor"/>
    </font>
    <font>
      <b/>
      <sz val="14"/>
      <color indexed="8"/>
      <name val="Aptos Narrow"/>
      <family val="2"/>
      <scheme val="minor"/>
    </font>
    <font>
      <sz val="9"/>
      <color indexed="81"/>
      <name val="Tahoma"/>
      <charset val="1"/>
    </font>
    <font>
      <sz val="10"/>
      <color rgb="FF353535"/>
      <name val="Arial"/>
      <family val="2"/>
    </font>
    <font>
      <sz val="9"/>
      <color indexed="81"/>
      <name val="Tahoma"/>
      <family val="2"/>
    </font>
    <font>
      <b/>
      <sz val="9"/>
      <color indexed="81"/>
      <name val="Tahoma"/>
      <family val="2"/>
    </font>
    <font>
      <sz val="14"/>
      <color indexed="8"/>
      <name val="Aptos Narrow"/>
      <family val="2"/>
      <scheme val="minor"/>
    </font>
    <font>
      <b/>
      <sz val="9"/>
      <color indexed="81"/>
      <name val="Tahoma"/>
      <charset val="1"/>
    </font>
    <font>
      <sz val="12"/>
      <color indexed="8"/>
      <name val="Aptos Narrow"/>
      <family val="2"/>
      <scheme val="minor"/>
    </font>
    <font>
      <b/>
      <sz val="12"/>
      <color rgb="FFFF0000"/>
      <name val="Aptos Narrow"/>
      <family val="2"/>
      <scheme val="minor"/>
    </font>
    <font>
      <b/>
      <sz val="12"/>
      <name val="Aptos Narrow"/>
      <family val="2"/>
      <scheme val="minor"/>
    </font>
    <font>
      <sz val="11"/>
      <color rgb="FFFF0000"/>
      <name val="Aptos Narrow"/>
      <family val="2"/>
      <scheme val="minor"/>
    </font>
    <font>
      <sz val="11"/>
      <color rgb="FF000000"/>
      <name val="Aptos Narrow"/>
      <family val="2"/>
      <scheme val="minor"/>
    </font>
  </fonts>
  <fills count="9">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rgb="FFFF0000"/>
        <bgColor indexed="64"/>
      </patternFill>
    </fill>
    <fill>
      <patternFill patternType="solid">
        <fgColor theme="0"/>
        <bgColor indexed="64"/>
      </patternFill>
    </fill>
    <fill>
      <patternFill patternType="solid">
        <fgColor theme="5" tint="0.79998168889431442"/>
        <bgColor indexed="64"/>
      </patternFill>
    </fill>
  </fills>
  <borders count="8">
    <border>
      <left/>
      <right/>
      <top/>
      <bottom/>
      <diagonal/>
    </border>
    <border>
      <left/>
      <right/>
      <top/>
      <bottom/>
      <diagonal/>
    </border>
    <border>
      <left/>
      <right/>
      <top/>
      <bottom style="thin">
        <color auto="1"/>
      </bottom>
      <diagonal/>
    </border>
    <border>
      <left/>
      <right/>
      <top/>
      <bottom style="thick">
        <color auto="1"/>
      </bottom>
      <diagonal/>
    </border>
    <border>
      <left/>
      <right/>
      <top/>
      <bottom style="medium">
        <color indexed="64"/>
      </bottom>
      <diagonal/>
    </border>
    <border>
      <left/>
      <right/>
      <top/>
      <bottom style="double">
        <color indexed="64"/>
      </bottom>
      <diagonal/>
    </border>
    <border>
      <left/>
      <right/>
      <top/>
      <bottom style="medium">
        <color rgb="FF000000"/>
      </bottom>
      <diagonal/>
    </border>
    <border>
      <left/>
      <right/>
      <top/>
      <bottom style="thin">
        <color rgb="FF000000"/>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95">
    <xf numFmtId="0" fontId="0" fillId="0" borderId="0" xfId="0"/>
    <xf numFmtId="0" fontId="0" fillId="0" borderId="1" xfId="0" applyBorder="1"/>
    <xf numFmtId="0" fontId="0" fillId="0" borderId="1" xfId="0" applyBorder="1" applyAlignment="1">
      <alignment horizontal="left"/>
    </xf>
    <xf numFmtId="0" fontId="0" fillId="0" borderId="2" xfId="0" applyBorder="1" applyAlignment="1">
      <alignment horizontal="left"/>
    </xf>
    <xf numFmtId="49" fontId="0" fillId="0" borderId="1" xfId="0" applyNumberFormat="1" applyBorder="1"/>
    <xf numFmtId="49" fontId="0" fillId="0" borderId="1" xfId="0" applyNumberFormat="1" applyBorder="1" applyAlignment="1">
      <alignment horizontal="left"/>
    </xf>
    <xf numFmtId="49" fontId="0" fillId="0" borderId="1" xfId="0" applyNumberFormat="1" applyBorder="1" applyAlignment="1">
      <alignment horizontal="right"/>
    </xf>
    <xf numFmtId="40" fontId="0" fillId="0" borderId="1" xfId="0" applyNumberFormat="1" applyBorder="1" applyAlignment="1">
      <alignment horizontal="right"/>
    </xf>
    <xf numFmtId="0" fontId="0" fillId="0" borderId="1" xfId="0" applyBorder="1" applyAlignment="1">
      <alignment horizontal="center"/>
    </xf>
    <xf numFmtId="0" fontId="0" fillId="0" borderId="2" xfId="0" applyBorder="1" applyAlignment="1">
      <alignment horizontal="center"/>
    </xf>
    <xf numFmtId="0" fontId="4" fillId="0" borderId="1" xfId="0" applyFont="1" applyBorder="1" applyAlignment="1">
      <alignment horizontal="center"/>
    </xf>
    <xf numFmtId="0" fontId="6" fillId="0" borderId="0" xfId="0" applyFont="1" applyAlignment="1">
      <alignment wrapText="1"/>
    </xf>
    <xf numFmtId="0" fontId="0" fillId="0" borderId="0" xfId="0" applyAlignment="1">
      <alignment wrapText="1"/>
    </xf>
    <xf numFmtId="0" fontId="2" fillId="0" borderId="1" xfId="0" applyFont="1" applyBorder="1" applyAlignment="1">
      <alignment horizontal="center" wrapText="1"/>
    </xf>
    <xf numFmtId="0" fontId="9" fillId="0" borderId="1" xfId="0" applyFont="1" applyBorder="1" applyAlignment="1">
      <alignment horizontal="center"/>
    </xf>
    <xf numFmtId="0" fontId="0" fillId="4" borderId="1" xfId="0" applyFill="1" applyBorder="1" applyAlignment="1">
      <alignment horizontal="center"/>
    </xf>
    <xf numFmtId="0" fontId="0" fillId="3" borderId="1" xfId="0" applyFill="1" applyBorder="1" applyAlignment="1">
      <alignment horizontal="center"/>
    </xf>
    <xf numFmtId="0" fontId="0" fillId="2" borderId="1" xfId="0" applyFill="1" applyBorder="1" applyAlignment="1">
      <alignment horizontal="center"/>
    </xf>
    <xf numFmtId="0" fontId="0" fillId="3" borderId="1" xfId="0" applyFill="1" applyBorder="1" applyAlignment="1">
      <alignment horizontal="center" wrapText="1"/>
    </xf>
    <xf numFmtId="49" fontId="3" fillId="0" borderId="1" xfId="0" applyNumberFormat="1" applyFont="1" applyBorder="1"/>
    <xf numFmtId="49" fontId="3" fillId="0" borderId="1" xfId="0" applyNumberFormat="1" applyFont="1" applyBorder="1" applyAlignment="1">
      <alignment horizontal="left"/>
    </xf>
    <xf numFmtId="0" fontId="3" fillId="0" borderId="0" xfId="0" applyFont="1"/>
    <xf numFmtId="0" fontId="3" fillId="0" borderId="0" xfId="0" applyFont="1" applyAlignment="1">
      <alignment wrapText="1"/>
    </xf>
    <xf numFmtId="49" fontId="2" fillId="0" borderId="1" xfId="0" applyNumberFormat="1" applyFont="1" applyBorder="1"/>
    <xf numFmtId="38" fontId="0" fillId="0" borderId="1" xfId="0" applyNumberFormat="1" applyBorder="1" applyAlignment="1">
      <alignment horizontal="right"/>
    </xf>
    <xf numFmtId="38" fontId="0" fillId="0" borderId="3" xfId="0" applyNumberFormat="1" applyBorder="1" applyAlignment="1">
      <alignment horizontal="right"/>
    </xf>
    <xf numFmtId="38" fontId="3" fillId="0" borderId="1" xfId="0" applyNumberFormat="1" applyFont="1" applyBorder="1" applyAlignment="1">
      <alignment horizontal="right"/>
    </xf>
    <xf numFmtId="38" fontId="0" fillId="0" borderId="0" xfId="0" applyNumberFormat="1"/>
    <xf numFmtId="38" fontId="0" fillId="0" borderId="3" xfId="0" applyNumberFormat="1" applyBorder="1"/>
    <xf numFmtId="38" fontId="0" fillId="0" borderId="2" xfId="0" applyNumberFormat="1" applyBorder="1" applyAlignment="1">
      <alignment horizontal="right"/>
    </xf>
    <xf numFmtId="38" fontId="0" fillId="6" borderId="1" xfId="0" applyNumberFormat="1" applyFill="1" applyBorder="1" applyAlignment="1">
      <alignment horizontal="right"/>
    </xf>
    <xf numFmtId="9" fontId="0" fillId="0" borderId="1" xfId="2" applyFont="1" applyBorder="1" applyAlignment="1">
      <alignment horizontal="right"/>
    </xf>
    <xf numFmtId="0" fontId="0" fillId="7" borderId="0" xfId="0" applyFill="1" applyAlignment="1">
      <alignment wrapText="1"/>
    </xf>
    <xf numFmtId="38" fontId="0" fillId="0" borderId="1" xfId="0" applyNumberFormat="1" applyBorder="1"/>
    <xf numFmtId="38" fontId="0" fillId="0" borderId="2" xfId="0" applyNumberFormat="1" applyBorder="1"/>
    <xf numFmtId="38" fontId="11" fillId="0" borderId="1" xfId="0" applyNumberFormat="1" applyFont="1" applyBorder="1" applyAlignment="1">
      <alignment horizontal="right"/>
    </xf>
    <xf numFmtId="38" fontId="0" fillId="0" borderId="4" xfId="0" applyNumberFormat="1" applyBorder="1"/>
    <xf numFmtId="0" fontId="4" fillId="0" borderId="1" xfId="0" applyFont="1" applyBorder="1" applyAlignment="1">
      <alignment horizontal="left"/>
    </xf>
    <xf numFmtId="0" fontId="0" fillId="0" borderId="0" xfId="0" applyAlignment="1">
      <alignment horizontal="left"/>
    </xf>
    <xf numFmtId="38" fontId="0" fillId="0" borderId="4" xfId="0" applyNumberFormat="1" applyBorder="1" applyAlignment="1">
      <alignment horizontal="right"/>
    </xf>
    <xf numFmtId="49" fontId="0" fillId="8" borderId="1" xfId="0" applyNumberFormat="1" applyFill="1" applyBorder="1" applyAlignment="1">
      <alignment horizontal="left"/>
    </xf>
    <xf numFmtId="9" fontId="0" fillId="8" borderId="1" xfId="2" applyFont="1" applyFill="1" applyBorder="1" applyAlignment="1">
      <alignment horizontal="right"/>
    </xf>
    <xf numFmtId="38" fontId="0" fillId="8" borderId="1" xfId="0" applyNumberFormat="1" applyFill="1" applyBorder="1" applyAlignment="1">
      <alignment horizontal="right"/>
    </xf>
    <xf numFmtId="0" fontId="0" fillId="8" borderId="1" xfId="0" applyFill="1" applyBorder="1" applyAlignment="1">
      <alignment horizontal="left"/>
    </xf>
    <xf numFmtId="38" fontId="0" fillId="8" borderId="0" xfId="0" applyNumberFormat="1" applyFill="1"/>
    <xf numFmtId="49" fontId="11" fillId="0" borderId="1" xfId="0" applyNumberFormat="1" applyFont="1" applyBorder="1"/>
    <xf numFmtId="49" fontId="11" fillId="0" borderId="1" xfId="0" applyNumberFormat="1" applyFont="1" applyBorder="1" applyAlignment="1">
      <alignment horizontal="left"/>
    </xf>
    <xf numFmtId="38" fontId="2" fillId="0" borderId="1" xfId="0" applyNumberFormat="1" applyFont="1" applyBorder="1" applyAlignment="1">
      <alignment horizontal="right"/>
    </xf>
    <xf numFmtId="38" fontId="3" fillId="5" borderId="1" xfId="0" applyNumberFormat="1" applyFont="1" applyFill="1" applyBorder="1" applyAlignment="1">
      <alignment horizontal="right"/>
    </xf>
    <xf numFmtId="38" fontId="0" fillId="0" borderId="5" xfId="0" applyNumberFormat="1" applyBorder="1" applyAlignment="1">
      <alignment horizontal="right"/>
    </xf>
    <xf numFmtId="49" fontId="3" fillId="0" borderId="1" xfId="0" applyNumberFormat="1" applyFont="1" applyBorder="1" applyAlignment="1">
      <alignment horizontal="right"/>
    </xf>
    <xf numFmtId="38" fontId="11" fillId="0" borderId="3" xfId="0" applyNumberFormat="1" applyFont="1" applyBorder="1" applyAlignment="1">
      <alignment horizontal="right"/>
    </xf>
    <xf numFmtId="38" fontId="11" fillId="0" borderId="5" xfId="0" applyNumberFormat="1" applyFont="1" applyBorder="1" applyAlignment="1">
      <alignment horizontal="right"/>
    </xf>
    <xf numFmtId="38" fontId="12" fillId="0" borderId="1" xfId="1" applyNumberFormat="1" applyFont="1" applyBorder="1" applyAlignment="1">
      <alignment horizontal="right"/>
    </xf>
    <xf numFmtId="38" fontId="13" fillId="0" borderId="1" xfId="1" applyNumberFormat="1" applyFont="1" applyBorder="1" applyAlignment="1">
      <alignment horizontal="right"/>
    </xf>
    <xf numFmtId="49" fontId="2" fillId="0" borderId="1" xfId="0" applyNumberFormat="1" applyFont="1" applyBorder="1" applyAlignment="1">
      <alignment horizontal="right"/>
    </xf>
    <xf numFmtId="38" fontId="2" fillId="6" borderId="1" xfId="0" applyNumberFormat="1" applyFont="1" applyFill="1" applyBorder="1" applyAlignment="1">
      <alignment horizontal="right"/>
    </xf>
    <xf numFmtId="0" fontId="0" fillId="8" borderId="0" xfId="0" applyFill="1"/>
    <xf numFmtId="9" fontId="0" fillId="8" borderId="0" xfId="2" applyFont="1" applyFill="1"/>
    <xf numFmtId="0" fontId="4" fillId="0" borderId="1" xfId="0" applyFont="1" applyBorder="1" applyAlignment="1">
      <alignment horizontal="center"/>
    </xf>
    <xf numFmtId="49" fontId="0" fillId="0" borderId="1" xfId="0" applyNumberFormat="1" applyFill="1" applyBorder="1" applyAlignment="1">
      <alignment horizontal="left"/>
    </xf>
    <xf numFmtId="38" fontId="0" fillId="0" borderId="1" xfId="0" applyNumberFormat="1" applyFill="1" applyBorder="1" applyAlignment="1">
      <alignment horizontal="right"/>
    </xf>
    <xf numFmtId="40" fontId="0" fillId="0" borderId="1" xfId="0" applyNumberFormat="1" applyFill="1" applyBorder="1" applyAlignment="1">
      <alignment horizontal="right"/>
    </xf>
    <xf numFmtId="0" fontId="4" fillId="0" borderId="1" xfId="0" applyFont="1" applyFill="1" applyBorder="1" applyAlignment="1">
      <alignment horizontal="center"/>
    </xf>
    <xf numFmtId="0" fontId="9" fillId="0" borderId="1" xfId="0" applyFont="1" applyFill="1" applyBorder="1" applyAlignment="1">
      <alignment horizontal="center"/>
    </xf>
    <xf numFmtId="0" fontId="0" fillId="0" borderId="1" xfId="0" applyFill="1" applyBorder="1" applyAlignment="1">
      <alignment horizontal="center"/>
    </xf>
    <xf numFmtId="0" fontId="0" fillId="0" borderId="0" xfId="0" applyFill="1"/>
    <xf numFmtId="49" fontId="0" fillId="0" borderId="1" xfId="0" applyNumberFormat="1" applyFill="1" applyBorder="1" applyAlignment="1">
      <alignment horizontal="right"/>
    </xf>
    <xf numFmtId="38" fontId="0" fillId="0" borderId="4" xfId="0" applyNumberFormat="1" applyFill="1" applyBorder="1" applyAlignment="1">
      <alignment horizontal="right"/>
    </xf>
    <xf numFmtId="38" fontId="3" fillId="0" borderId="1" xfId="0" applyNumberFormat="1" applyFont="1" applyFill="1" applyBorder="1" applyAlignment="1">
      <alignment horizontal="right"/>
    </xf>
    <xf numFmtId="38" fontId="0" fillId="0" borderId="0" xfId="0" applyNumberFormat="1" applyFill="1"/>
    <xf numFmtId="38" fontId="0" fillId="0" borderId="2" xfId="0" applyNumberFormat="1" applyFill="1" applyBorder="1" applyAlignment="1">
      <alignment horizontal="right"/>
    </xf>
    <xf numFmtId="0" fontId="0" fillId="0" borderId="1" xfId="0" applyFont="1" applyFill="1" applyBorder="1" applyAlignment="1">
      <alignment horizontal="center"/>
    </xf>
    <xf numFmtId="0" fontId="0" fillId="0" borderId="0" xfId="0" applyFont="1" applyFill="1"/>
    <xf numFmtId="49" fontId="0" fillId="0" borderId="1" xfId="0" applyNumberFormat="1" applyFont="1" applyFill="1" applyBorder="1" applyAlignment="1">
      <alignment horizontal="right"/>
    </xf>
    <xf numFmtId="38" fontId="15" fillId="0" borderId="0" xfId="0" applyNumberFormat="1" applyFont="1" applyFill="1" applyAlignment="1">
      <alignment horizontal="right"/>
    </xf>
    <xf numFmtId="38" fontId="15" fillId="0" borderId="1" xfId="0" applyNumberFormat="1" applyFont="1" applyFill="1" applyBorder="1" applyAlignment="1">
      <alignment horizontal="right"/>
    </xf>
    <xf numFmtId="38" fontId="15" fillId="0" borderId="6" xfId="0" applyNumberFormat="1" applyFont="1" applyFill="1" applyBorder="1" applyAlignment="1">
      <alignment horizontal="right"/>
    </xf>
    <xf numFmtId="38" fontId="0" fillId="0" borderId="0" xfId="0" applyNumberFormat="1" applyFont="1" applyFill="1"/>
    <xf numFmtId="38" fontId="0" fillId="0" borderId="1" xfId="0" applyNumberFormat="1" applyFont="1" applyFill="1" applyBorder="1" applyAlignment="1">
      <alignment horizontal="right"/>
    </xf>
    <xf numFmtId="38" fontId="15" fillId="0" borderId="7" xfId="0" applyNumberFormat="1" applyFont="1" applyFill="1" applyBorder="1" applyAlignment="1">
      <alignment horizontal="right"/>
    </xf>
    <xf numFmtId="38" fontId="15" fillId="0" borderId="0" xfId="0" applyNumberFormat="1" applyFont="1" applyFill="1"/>
    <xf numFmtId="38" fontId="15" fillId="0" borderId="0" xfId="0" applyNumberFormat="1" applyFont="1" applyAlignment="1">
      <alignment horizontal="right"/>
    </xf>
    <xf numFmtId="0" fontId="15" fillId="0" borderId="0" xfId="0" applyFont="1"/>
    <xf numFmtId="38" fontId="15" fillId="0" borderId="7" xfId="0" applyNumberFormat="1" applyFont="1" applyBorder="1"/>
    <xf numFmtId="38" fontId="0" fillId="0" borderId="3" xfId="0" applyNumberFormat="1" applyFont="1" applyBorder="1"/>
    <xf numFmtId="38" fontId="0" fillId="0" borderId="0" xfId="0" applyNumberFormat="1" applyFont="1"/>
    <xf numFmtId="38" fontId="0" fillId="0" borderId="1" xfId="0" applyNumberFormat="1" applyFont="1" applyBorder="1" applyAlignment="1">
      <alignment horizontal="right"/>
    </xf>
    <xf numFmtId="38" fontId="0" fillId="0" borderId="5" xfId="0" applyNumberFormat="1" applyFont="1" applyBorder="1" applyAlignment="1">
      <alignment horizontal="right"/>
    </xf>
    <xf numFmtId="0" fontId="0" fillId="0" borderId="0" xfId="0" applyFont="1"/>
    <xf numFmtId="38" fontId="15" fillId="8" borderId="0" xfId="0" applyNumberFormat="1" applyFont="1" applyFill="1" applyAlignment="1">
      <alignment horizontal="right"/>
    </xf>
    <xf numFmtId="38" fontId="15" fillId="8" borderId="7" xfId="0" applyNumberFormat="1" applyFont="1" applyFill="1" applyBorder="1" applyAlignment="1">
      <alignment horizontal="right"/>
    </xf>
    <xf numFmtId="38" fontId="15" fillId="8" borderId="1" xfId="0" applyNumberFormat="1" applyFont="1" applyFill="1" applyBorder="1" applyAlignment="1">
      <alignment horizontal="right"/>
    </xf>
    <xf numFmtId="0" fontId="0" fillId="2" borderId="1" xfId="0" applyFont="1" applyFill="1" applyBorder="1" applyAlignment="1">
      <alignment horizontal="center"/>
    </xf>
    <xf numFmtId="9" fontId="14" fillId="8" borderId="1" xfId="2" applyFont="1" applyFill="1" applyBorder="1" applyAlignment="1">
      <alignment horizontal="right"/>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Rod Taylor" id="{6EA7A242-B263-4683-877A-8B16EA9F7CF3}" userId="S::rtaylor@manercpa.com::f28b717d-7cc7-4402-a13e-5d97a47954cc"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E12" dT="2025-06-03T23:29:13.40" personId="{6EA7A242-B263-4683-877A-8B16EA9F7CF3}" id="{547801F9-5E2D-4795-9BDE-14631D9E7B7C}">
    <text xml:space="preserve">Verify with Treasure if received this funds , payments should have been received in December
</text>
  </threadedComment>
  <threadedComment ref="E18" dT="2025-06-03T23:38:31.80" personId="{6EA7A242-B263-4683-877A-8B16EA9F7CF3}" id="{6A61DBF5-D6A3-426F-8FB1-C6E74B056C5C}">
    <text xml:space="preserve">Check with Treasure should have received in May
</text>
  </threadedComment>
  <threadedComment ref="E19" dT="2025-06-03T23:39:11.62" personId="{6EA7A242-B263-4683-877A-8B16EA9F7CF3}" id="{9D13A39C-36E6-456C-A2F7-0872B2E396D8}">
    <text xml:space="preserve">Check with Treasure should have received $4,228.95 in Feb and $5,985.89 in May </text>
  </threadedComment>
  <threadedComment ref="E20" dT="2025-06-03T23:44:40.44" personId="{6EA7A242-B263-4683-877A-8B16EA9F7CF3}" id="{3FC56095-E9E5-44B4-BD29-9BE62B917C64}">
    <text>Might be Missing payment for $37,156  in August of 2025</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81"/>
  <sheetViews>
    <sheetView tabSelected="1" workbookViewId="0">
      <pane xSplit="1" ySplit="6" topLeftCell="B115" activePane="bottomRight" state="frozen"/>
      <selection pane="topRight" activeCell="B1" sqref="B1"/>
      <selection pane="bottomLeft" activeCell="A6" sqref="A6"/>
      <selection pane="bottomRight" activeCell="H124" sqref="H124"/>
    </sheetView>
  </sheetViews>
  <sheetFormatPr defaultRowHeight="15" x14ac:dyDescent="0.25"/>
  <cols>
    <col min="1" max="1" width="32.140625" customWidth="1" collapsed="1"/>
    <col min="2" max="2" width="38.5703125" style="38" bestFit="1" customWidth="1" collapsed="1"/>
    <col min="3" max="3" width="17" customWidth="1" collapsed="1"/>
    <col min="4" max="4" width="16" customWidth="1" collapsed="1"/>
    <col min="5" max="5" width="16" customWidth="1"/>
    <col min="6" max="6" width="16" customWidth="1" collapsed="1"/>
    <col min="7" max="7" width="16" customWidth="1"/>
    <col min="8" max="9" width="16" style="89" customWidth="1"/>
    <col min="10" max="10" width="33.28515625" style="12" customWidth="1"/>
  </cols>
  <sheetData>
    <row r="1" spans="1:10" ht="18.75" x14ac:dyDescent="0.3">
      <c r="A1" s="59" t="s">
        <v>164</v>
      </c>
      <c r="B1" s="59"/>
      <c r="C1" s="59"/>
      <c r="D1" s="59"/>
      <c r="E1" s="59"/>
      <c r="F1" s="59"/>
      <c r="G1" s="63"/>
      <c r="H1" s="63"/>
      <c r="I1" s="63"/>
    </row>
    <row r="2" spans="1:10" ht="18.75" x14ac:dyDescent="0.3">
      <c r="A2" s="59" t="s">
        <v>163</v>
      </c>
      <c r="B2" s="59"/>
      <c r="C2" s="59"/>
      <c r="D2" s="59"/>
      <c r="E2" s="59"/>
      <c r="F2" s="59"/>
      <c r="G2" s="63"/>
      <c r="H2" s="63"/>
      <c r="I2" s="63"/>
    </row>
    <row r="3" spans="1:10" ht="18.75" x14ac:dyDescent="0.3">
      <c r="A3" s="10"/>
      <c r="B3" s="37"/>
      <c r="C3" s="14"/>
      <c r="D3" s="14"/>
      <c r="E3" s="14"/>
      <c r="F3" s="14"/>
      <c r="G3" s="64"/>
      <c r="H3" s="64"/>
      <c r="I3" s="64"/>
    </row>
    <row r="4" spans="1:10" x14ac:dyDescent="0.25">
      <c r="A4" s="2" t="s">
        <v>0</v>
      </c>
      <c r="B4" s="2" t="s">
        <v>0</v>
      </c>
      <c r="C4" s="16" t="s">
        <v>3</v>
      </c>
      <c r="D4" s="16" t="s">
        <v>3</v>
      </c>
      <c r="E4" s="16" t="s">
        <v>3</v>
      </c>
      <c r="F4" s="17" t="s">
        <v>170</v>
      </c>
      <c r="G4" s="17" t="s">
        <v>170</v>
      </c>
      <c r="H4" s="93" t="s">
        <v>170</v>
      </c>
      <c r="I4" s="93" t="s">
        <v>170</v>
      </c>
      <c r="J4" s="13" t="s">
        <v>169</v>
      </c>
    </row>
    <row r="5" spans="1:10" ht="30" x14ac:dyDescent="0.25">
      <c r="A5" s="2" t="s">
        <v>0</v>
      </c>
      <c r="B5" s="2" t="s">
        <v>0</v>
      </c>
      <c r="C5" s="16" t="s">
        <v>4</v>
      </c>
      <c r="D5" s="18" t="s">
        <v>167</v>
      </c>
      <c r="E5" s="16" t="s">
        <v>168</v>
      </c>
      <c r="F5" s="17" t="s">
        <v>5</v>
      </c>
      <c r="G5" s="17" t="s">
        <v>239</v>
      </c>
      <c r="H5" s="93" t="s">
        <v>251</v>
      </c>
      <c r="I5" s="93" t="s">
        <v>253</v>
      </c>
    </row>
    <row r="6" spans="1:10" x14ac:dyDescent="0.25">
      <c r="A6" s="3" t="s">
        <v>1</v>
      </c>
      <c r="B6" s="3" t="s">
        <v>2</v>
      </c>
      <c r="C6" s="9"/>
      <c r="D6" s="9"/>
      <c r="E6" s="9"/>
      <c r="F6" s="9"/>
      <c r="G6" s="65"/>
      <c r="H6" s="72"/>
      <c r="I6" s="72"/>
    </row>
    <row r="7" spans="1:10" x14ac:dyDescent="0.25">
      <c r="G7" s="66"/>
      <c r="H7" s="73"/>
      <c r="I7" s="73"/>
    </row>
    <row r="8" spans="1:10" x14ac:dyDescent="0.25">
      <c r="A8" s="4" t="s">
        <v>6</v>
      </c>
      <c r="B8" s="5" t="s">
        <v>0</v>
      </c>
      <c r="C8" s="6" t="s">
        <v>0</v>
      </c>
      <c r="D8" s="6" t="s">
        <v>0</v>
      </c>
      <c r="E8" s="6"/>
      <c r="F8" s="6" t="s">
        <v>0</v>
      </c>
      <c r="G8" s="67"/>
      <c r="H8" s="74"/>
      <c r="I8" s="74"/>
    </row>
    <row r="9" spans="1:10" x14ac:dyDescent="0.25">
      <c r="A9" s="23" t="s">
        <v>176</v>
      </c>
      <c r="B9" s="5" t="s">
        <v>0</v>
      </c>
      <c r="C9" s="6" t="s">
        <v>0</v>
      </c>
      <c r="D9" s="6" t="s">
        <v>0</v>
      </c>
      <c r="E9" s="6"/>
      <c r="F9" s="6" t="s">
        <v>0</v>
      </c>
      <c r="G9" s="67"/>
      <c r="H9" s="74"/>
      <c r="I9" s="74"/>
    </row>
    <row r="10" spans="1:10" ht="30" x14ac:dyDescent="0.25">
      <c r="A10" s="5" t="s">
        <v>8</v>
      </c>
      <c r="B10" s="5" t="s">
        <v>212</v>
      </c>
      <c r="C10" s="24">
        <v>300000</v>
      </c>
      <c r="D10" s="24">
        <v>264598.42</v>
      </c>
      <c r="E10" s="24">
        <v>265500</v>
      </c>
      <c r="F10" s="24">
        <v>305000</v>
      </c>
      <c r="G10" s="61">
        <v>305000</v>
      </c>
      <c r="H10" s="75">
        <v>305000</v>
      </c>
      <c r="I10" s="75"/>
      <c r="J10" s="12" t="s">
        <v>171</v>
      </c>
    </row>
    <row r="11" spans="1:10" x14ac:dyDescent="0.25">
      <c r="A11" s="5" t="s">
        <v>9</v>
      </c>
      <c r="B11" s="5" t="s">
        <v>10</v>
      </c>
      <c r="C11" s="24">
        <v>636640.72</v>
      </c>
      <c r="D11" s="24">
        <v>0</v>
      </c>
      <c r="E11" s="61">
        <v>0</v>
      </c>
      <c r="F11" s="61"/>
      <c r="G11" s="61"/>
      <c r="H11" s="75"/>
      <c r="I11" s="75"/>
      <c r="J11" s="12" t="s">
        <v>172</v>
      </c>
    </row>
    <row r="12" spans="1:10" ht="77.25" x14ac:dyDescent="0.25">
      <c r="A12" s="5" t="s">
        <v>11</v>
      </c>
      <c r="B12" s="5" t="s">
        <v>12</v>
      </c>
      <c r="C12" s="24">
        <v>360</v>
      </c>
      <c r="D12" s="24">
        <v>0</v>
      </c>
      <c r="E12" s="61">
        <v>360</v>
      </c>
      <c r="F12" s="61">
        <v>360</v>
      </c>
      <c r="G12" s="61">
        <v>360</v>
      </c>
      <c r="H12" s="75">
        <v>360</v>
      </c>
      <c r="I12" s="75"/>
      <c r="J12" s="11" t="s">
        <v>173</v>
      </c>
    </row>
    <row r="13" spans="1:10" x14ac:dyDescent="0.25">
      <c r="A13" s="5" t="s">
        <v>13</v>
      </c>
      <c r="B13" s="5" t="s">
        <v>14</v>
      </c>
      <c r="C13" s="24">
        <v>20</v>
      </c>
      <c r="D13" s="24">
        <v>0</v>
      </c>
      <c r="E13" s="61">
        <v>0</v>
      </c>
      <c r="F13" s="61">
        <v>0</v>
      </c>
      <c r="G13" s="61">
        <v>0</v>
      </c>
      <c r="H13" s="75">
        <v>0</v>
      </c>
      <c r="I13" s="75"/>
    </row>
    <row r="14" spans="1:10" x14ac:dyDescent="0.25">
      <c r="A14" s="5" t="s">
        <v>15</v>
      </c>
      <c r="B14" s="5" t="s">
        <v>16</v>
      </c>
      <c r="C14" s="24">
        <v>141000</v>
      </c>
      <c r="D14" s="24">
        <v>0</v>
      </c>
      <c r="E14" s="61">
        <v>0</v>
      </c>
      <c r="F14" s="61">
        <v>73455</v>
      </c>
      <c r="G14" s="61">
        <v>73455</v>
      </c>
      <c r="H14" s="90">
        <v>73455</v>
      </c>
      <c r="I14" s="75"/>
    </row>
    <row r="15" spans="1:10" x14ac:dyDescent="0.25">
      <c r="A15" s="60" t="s">
        <v>248</v>
      </c>
      <c r="B15" s="60" t="s">
        <v>249</v>
      </c>
      <c r="C15" s="24"/>
      <c r="D15" s="24"/>
      <c r="E15" s="62">
        <v>339960.91</v>
      </c>
      <c r="F15" s="61"/>
      <c r="G15" s="61"/>
      <c r="H15" s="75"/>
      <c r="I15" s="75"/>
    </row>
    <row r="16" spans="1:10" ht="30" x14ac:dyDescent="0.25">
      <c r="A16" s="5" t="s">
        <v>17</v>
      </c>
      <c r="B16" s="5" t="s">
        <v>18</v>
      </c>
      <c r="C16" s="24">
        <v>5000</v>
      </c>
      <c r="D16" s="24">
        <v>0</v>
      </c>
      <c r="E16" s="61">
        <v>10000</v>
      </c>
      <c r="F16" s="61">
        <v>10000</v>
      </c>
      <c r="G16" s="61">
        <v>10000</v>
      </c>
      <c r="H16" s="75">
        <v>0</v>
      </c>
      <c r="I16" s="75"/>
      <c r="J16" s="12" t="s">
        <v>233</v>
      </c>
    </row>
    <row r="17" spans="1:10" x14ac:dyDescent="0.25">
      <c r="A17" s="5" t="s">
        <v>19</v>
      </c>
      <c r="B17" s="5" t="s">
        <v>20</v>
      </c>
      <c r="C17" s="24">
        <v>94000</v>
      </c>
      <c r="D17" s="24">
        <v>80101.759999999995</v>
      </c>
      <c r="E17" s="61">
        <v>80101.759999999995</v>
      </c>
      <c r="F17" s="61">
        <v>94000</v>
      </c>
      <c r="G17" s="61">
        <v>94000</v>
      </c>
      <c r="H17" s="76">
        <v>94000</v>
      </c>
      <c r="I17" s="76"/>
      <c r="J17" s="12" t="s">
        <v>207</v>
      </c>
    </row>
    <row r="18" spans="1:10" ht="30" x14ac:dyDescent="0.25">
      <c r="A18" s="5" t="s">
        <v>21</v>
      </c>
      <c r="B18" s="5" t="s">
        <v>22</v>
      </c>
      <c r="C18" s="24">
        <v>9500</v>
      </c>
      <c r="D18" s="24">
        <v>0</v>
      </c>
      <c r="E18" s="61">
        <v>6600</v>
      </c>
      <c r="F18" s="61">
        <v>6750</v>
      </c>
      <c r="G18" s="61">
        <v>6750</v>
      </c>
      <c r="H18" s="75">
        <v>6750</v>
      </c>
      <c r="I18" s="75"/>
      <c r="J18" s="12" t="s">
        <v>174</v>
      </c>
    </row>
    <row r="19" spans="1:10" ht="45" x14ac:dyDescent="0.25">
      <c r="A19" s="5" t="s">
        <v>23</v>
      </c>
      <c r="B19" s="5" t="s">
        <v>24</v>
      </c>
      <c r="C19" s="24">
        <v>10000</v>
      </c>
      <c r="D19" s="24">
        <v>4228.95</v>
      </c>
      <c r="E19" s="61">
        <v>10214.84</v>
      </c>
      <c r="F19" s="61">
        <v>10500</v>
      </c>
      <c r="G19" s="61">
        <v>10500</v>
      </c>
      <c r="H19" s="75">
        <v>10500</v>
      </c>
      <c r="I19" s="75"/>
      <c r="J19" s="12" t="s">
        <v>196</v>
      </c>
    </row>
    <row r="20" spans="1:10" ht="45" x14ac:dyDescent="0.25">
      <c r="A20" s="5" t="s">
        <v>25</v>
      </c>
      <c r="B20" s="5" t="s">
        <v>26</v>
      </c>
      <c r="C20" s="24">
        <v>200000</v>
      </c>
      <c r="D20" s="24">
        <v>110179.36</v>
      </c>
      <c r="E20" s="61">
        <v>215000</v>
      </c>
      <c r="F20" s="61">
        <v>218000</v>
      </c>
      <c r="G20" s="61">
        <v>218000</v>
      </c>
      <c r="H20" s="75">
        <v>218000</v>
      </c>
      <c r="I20" s="75"/>
      <c r="J20" s="12" t="s">
        <v>208</v>
      </c>
    </row>
    <row r="21" spans="1:10" x14ac:dyDescent="0.25">
      <c r="A21" s="5" t="s">
        <v>27</v>
      </c>
      <c r="B21" s="5" t="s">
        <v>28</v>
      </c>
      <c r="C21" s="24">
        <v>12000</v>
      </c>
      <c r="D21" s="24">
        <v>3772.16</v>
      </c>
      <c r="E21" s="61">
        <v>3772.16</v>
      </c>
      <c r="F21" s="61">
        <v>5321</v>
      </c>
      <c r="G21" s="61">
        <v>0</v>
      </c>
      <c r="H21" s="75">
        <v>5321</v>
      </c>
      <c r="I21" s="75"/>
    </row>
    <row r="22" spans="1:10" ht="30" x14ac:dyDescent="0.25">
      <c r="A22" s="5" t="s">
        <v>29</v>
      </c>
      <c r="B22" s="5" t="s">
        <v>209</v>
      </c>
      <c r="C22" s="24">
        <v>20000</v>
      </c>
      <c r="D22" s="24">
        <v>9816.85</v>
      </c>
      <c r="E22" s="61">
        <v>9816.85</v>
      </c>
      <c r="F22" s="61">
        <v>10000</v>
      </c>
      <c r="G22" s="61">
        <v>10000</v>
      </c>
      <c r="H22" s="75">
        <v>20000</v>
      </c>
      <c r="I22" s="75"/>
      <c r="J22" s="12" t="s">
        <v>234</v>
      </c>
    </row>
    <row r="23" spans="1:10" x14ac:dyDescent="0.25">
      <c r="A23" s="5" t="s">
        <v>30</v>
      </c>
      <c r="B23" s="5" t="s">
        <v>201</v>
      </c>
      <c r="C23" s="24">
        <v>9000</v>
      </c>
      <c r="D23" s="24">
        <v>11960</v>
      </c>
      <c r="E23" s="61">
        <v>12500</v>
      </c>
      <c r="F23" s="61">
        <v>10000</v>
      </c>
      <c r="G23" s="61">
        <v>10000</v>
      </c>
      <c r="H23" s="75">
        <v>12500</v>
      </c>
      <c r="I23" s="75"/>
    </row>
    <row r="24" spans="1:10" x14ac:dyDescent="0.25">
      <c r="A24" s="5" t="s">
        <v>31</v>
      </c>
      <c r="B24" s="5" t="s">
        <v>32</v>
      </c>
      <c r="C24" s="24">
        <v>1000</v>
      </c>
      <c r="D24" s="24">
        <v>975</v>
      </c>
      <c r="E24" s="24">
        <v>975</v>
      </c>
      <c r="F24" s="24">
        <v>1000</v>
      </c>
      <c r="G24" s="61">
        <v>1000</v>
      </c>
      <c r="H24" s="75">
        <v>1000</v>
      </c>
      <c r="I24" s="75"/>
    </row>
    <row r="25" spans="1:10" x14ac:dyDescent="0.25">
      <c r="A25" s="5" t="s">
        <v>33</v>
      </c>
      <c r="B25" s="5" t="s">
        <v>34</v>
      </c>
      <c r="C25" s="24">
        <v>2500</v>
      </c>
      <c r="D25" s="24">
        <v>2885.52</v>
      </c>
      <c r="E25" s="24">
        <v>2900</v>
      </c>
      <c r="F25" s="24">
        <v>2500</v>
      </c>
      <c r="G25" s="61">
        <v>2500</v>
      </c>
      <c r="H25" s="75">
        <v>2500</v>
      </c>
      <c r="I25" s="75"/>
    </row>
    <row r="26" spans="1:10" x14ac:dyDescent="0.25">
      <c r="A26" s="5" t="s">
        <v>35</v>
      </c>
      <c r="B26" s="5" t="s">
        <v>36</v>
      </c>
      <c r="C26" s="24">
        <v>1500</v>
      </c>
      <c r="D26" s="24">
        <v>1300</v>
      </c>
      <c r="E26" s="24">
        <v>1350</v>
      </c>
      <c r="F26" s="24">
        <v>1500</v>
      </c>
      <c r="G26" s="61">
        <v>1500</v>
      </c>
      <c r="H26" s="75">
        <v>1500</v>
      </c>
      <c r="I26" s="75"/>
    </row>
    <row r="27" spans="1:10" x14ac:dyDescent="0.25">
      <c r="A27" s="5" t="s">
        <v>37</v>
      </c>
      <c r="B27" s="5" t="s">
        <v>38</v>
      </c>
      <c r="C27" s="24">
        <v>7000</v>
      </c>
      <c r="D27" s="24">
        <v>1244.52</v>
      </c>
      <c r="E27" s="24">
        <v>1250</v>
      </c>
      <c r="F27" s="24">
        <v>2500</v>
      </c>
      <c r="G27" s="61">
        <v>2500</v>
      </c>
      <c r="H27" s="75">
        <v>2500</v>
      </c>
      <c r="I27" s="75"/>
    </row>
    <row r="28" spans="1:10" x14ac:dyDescent="0.25">
      <c r="A28" s="5" t="s">
        <v>39</v>
      </c>
      <c r="B28" s="5" t="s">
        <v>40</v>
      </c>
      <c r="C28" s="24">
        <v>20000</v>
      </c>
      <c r="D28" s="24">
        <v>3532.5</v>
      </c>
      <c r="E28" s="24">
        <v>3533</v>
      </c>
      <c r="F28" s="24">
        <v>5000</v>
      </c>
      <c r="G28" s="61">
        <v>5000</v>
      </c>
      <c r="H28" s="75">
        <v>5000</v>
      </c>
      <c r="I28" s="75"/>
    </row>
    <row r="29" spans="1:10" x14ac:dyDescent="0.25">
      <c r="A29" s="5" t="s">
        <v>41</v>
      </c>
      <c r="B29" s="5" t="s">
        <v>42</v>
      </c>
      <c r="C29" s="24">
        <v>500</v>
      </c>
      <c r="D29" s="24">
        <v>395</v>
      </c>
      <c r="E29" s="24">
        <v>395</v>
      </c>
      <c r="F29" s="24">
        <v>500</v>
      </c>
      <c r="G29" s="61">
        <v>500</v>
      </c>
      <c r="H29" s="75">
        <v>500</v>
      </c>
      <c r="I29" s="75"/>
    </row>
    <row r="30" spans="1:10" x14ac:dyDescent="0.25">
      <c r="A30" s="5" t="s">
        <v>43</v>
      </c>
      <c r="B30" s="5" t="s">
        <v>44</v>
      </c>
      <c r="C30" s="24">
        <v>0</v>
      </c>
      <c r="D30" s="24">
        <v>2586.61</v>
      </c>
      <c r="E30" s="24">
        <v>2586.61</v>
      </c>
      <c r="F30" s="24">
        <v>0</v>
      </c>
      <c r="G30" s="61">
        <v>0</v>
      </c>
      <c r="H30" s="75">
        <v>0</v>
      </c>
      <c r="I30" s="75"/>
    </row>
    <row r="31" spans="1:10" ht="15.75" thickBot="1" x14ac:dyDescent="0.3">
      <c r="A31" s="5" t="s">
        <v>45</v>
      </c>
      <c r="B31" s="5" t="s">
        <v>46</v>
      </c>
      <c r="C31" s="39">
        <v>122977.56</v>
      </c>
      <c r="D31" s="39">
        <v>0</v>
      </c>
      <c r="E31" s="36">
        <v>122978</v>
      </c>
      <c r="F31" s="39">
        <v>122978</v>
      </c>
      <c r="G31" s="68">
        <v>122978</v>
      </c>
      <c r="H31" s="77">
        <v>122978</v>
      </c>
      <c r="I31" s="77"/>
      <c r="J31" s="12" t="s">
        <v>237</v>
      </c>
    </row>
    <row r="32" spans="1:10" s="21" customFormat="1" ht="15.75" x14ac:dyDescent="0.25">
      <c r="A32" s="19" t="s">
        <v>177</v>
      </c>
      <c r="B32" s="20" t="s">
        <v>0</v>
      </c>
      <c r="C32" s="26">
        <v>1594098.28</v>
      </c>
      <c r="D32" s="26">
        <v>859719.61</v>
      </c>
      <c r="E32" s="26">
        <f>SUM(E10:E31)</f>
        <v>1089794.1299999999</v>
      </c>
      <c r="F32" s="26">
        <f>SUM(F10:F31)</f>
        <v>879364</v>
      </c>
      <c r="G32" s="69">
        <f>SUM(G10:G31)</f>
        <v>874043</v>
      </c>
      <c r="H32" s="69">
        <f>SUM(H10:H31)</f>
        <v>881864</v>
      </c>
      <c r="I32" s="69">
        <f>SUM(I10:I31)</f>
        <v>0</v>
      </c>
      <c r="J32" s="22"/>
    </row>
    <row r="33" spans="1:10" x14ac:dyDescent="0.25">
      <c r="B33" s="2"/>
      <c r="C33" s="27"/>
      <c r="D33" s="27"/>
      <c r="E33" s="27"/>
      <c r="F33" s="27"/>
      <c r="G33" s="70"/>
      <c r="H33" s="78"/>
      <c r="I33" s="78"/>
    </row>
    <row r="34" spans="1:10" x14ac:dyDescent="0.25">
      <c r="A34" s="23" t="s">
        <v>47</v>
      </c>
      <c r="B34" s="5" t="s">
        <v>0</v>
      </c>
      <c r="C34" s="24" t="s">
        <v>0</v>
      </c>
      <c r="D34" s="24" t="s">
        <v>0</v>
      </c>
      <c r="E34" s="24"/>
      <c r="F34" s="24" t="s">
        <v>0</v>
      </c>
      <c r="G34" s="61"/>
      <c r="H34" s="79"/>
      <c r="I34" s="79"/>
    </row>
    <row r="35" spans="1:10" x14ac:dyDescent="0.25">
      <c r="A35" s="4"/>
      <c r="B35" s="5"/>
      <c r="C35" s="24"/>
      <c r="D35" s="24"/>
      <c r="E35" s="24"/>
      <c r="F35" s="24"/>
      <c r="G35" s="61"/>
      <c r="H35" s="79"/>
      <c r="I35" s="79"/>
    </row>
    <row r="36" spans="1:10" x14ac:dyDescent="0.25">
      <c r="A36" s="23" t="s">
        <v>175</v>
      </c>
      <c r="B36" s="5"/>
      <c r="C36" s="24"/>
      <c r="D36" s="24"/>
      <c r="E36" s="24"/>
      <c r="F36" s="24"/>
      <c r="G36" s="61"/>
      <c r="H36" s="79"/>
      <c r="I36" s="79"/>
    </row>
    <row r="37" spans="1:10" x14ac:dyDescent="0.25">
      <c r="A37" s="5" t="s">
        <v>48</v>
      </c>
      <c r="B37" s="5" t="s">
        <v>49</v>
      </c>
      <c r="C37" s="24">
        <v>21000</v>
      </c>
      <c r="D37" s="24">
        <v>20554.13</v>
      </c>
      <c r="E37" s="24">
        <v>22750</v>
      </c>
      <c r="F37" s="24">
        <v>17000</v>
      </c>
      <c r="G37" s="61">
        <v>17000</v>
      </c>
      <c r="H37" s="75">
        <v>17000</v>
      </c>
      <c r="I37" s="75"/>
      <c r="J37" s="12" t="s">
        <v>210</v>
      </c>
    </row>
    <row r="38" spans="1:10" x14ac:dyDescent="0.25">
      <c r="A38" s="5" t="s">
        <v>50</v>
      </c>
      <c r="B38" s="5" t="s">
        <v>51</v>
      </c>
      <c r="C38" s="24">
        <v>12760</v>
      </c>
      <c r="D38" s="24">
        <v>12363.26</v>
      </c>
      <c r="E38" s="24">
        <v>13500</v>
      </c>
      <c r="F38" s="24">
        <v>13500</v>
      </c>
      <c r="G38" s="61">
        <v>13500</v>
      </c>
      <c r="H38" s="75">
        <v>13500</v>
      </c>
      <c r="I38" s="75"/>
      <c r="J38" s="12" t="s">
        <v>238</v>
      </c>
    </row>
    <row r="39" spans="1:10" x14ac:dyDescent="0.25">
      <c r="A39" s="5" t="s">
        <v>52</v>
      </c>
      <c r="B39" s="5" t="s">
        <v>53</v>
      </c>
      <c r="C39" s="24">
        <v>9160</v>
      </c>
      <c r="D39" s="24">
        <v>8761.35</v>
      </c>
      <c r="E39" s="24">
        <v>9000</v>
      </c>
      <c r="F39" s="24">
        <v>12000</v>
      </c>
      <c r="G39" s="61">
        <v>12000</v>
      </c>
      <c r="H39" s="75">
        <v>12000</v>
      </c>
      <c r="I39" s="75"/>
      <c r="J39" s="12" t="s">
        <v>241</v>
      </c>
    </row>
    <row r="40" spans="1:10" x14ac:dyDescent="0.25">
      <c r="A40" s="5" t="s">
        <v>54</v>
      </c>
      <c r="B40" s="5" t="s">
        <v>55</v>
      </c>
      <c r="C40" s="24">
        <v>37000</v>
      </c>
      <c r="D40" s="24">
        <v>31997.45</v>
      </c>
      <c r="E40" s="24">
        <v>35500</v>
      </c>
      <c r="F40" s="24">
        <v>30000</v>
      </c>
      <c r="G40" s="61">
        <v>30000</v>
      </c>
      <c r="H40" s="75">
        <v>30000</v>
      </c>
      <c r="I40" s="75"/>
      <c r="J40" s="12" t="s">
        <v>213</v>
      </c>
    </row>
    <row r="41" spans="1:10" x14ac:dyDescent="0.25">
      <c r="A41" s="5" t="s">
        <v>56</v>
      </c>
      <c r="B41" s="5" t="s">
        <v>57</v>
      </c>
      <c r="C41" s="24">
        <v>47000</v>
      </c>
      <c r="D41" s="24">
        <v>44608.38</v>
      </c>
      <c r="E41" s="24">
        <v>49000</v>
      </c>
      <c r="F41" s="24">
        <v>32000</v>
      </c>
      <c r="G41" s="61">
        <v>32000</v>
      </c>
      <c r="H41" s="79">
        <v>45000</v>
      </c>
      <c r="I41" s="79"/>
    </row>
    <row r="42" spans="1:10" x14ac:dyDescent="0.25">
      <c r="A42" s="5" t="s">
        <v>58</v>
      </c>
      <c r="B42" s="5" t="s">
        <v>59</v>
      </c>
      <c r="C42" s="24">
        <v>20000</v>
      </c>
      <c r="D42" s="24">
        <v>9686.4699999999993</v>
      </c>
      <c r="E42" s="24">
        <v>10500</v>
      </c>
      <c r="F42" s="24">
        <v>30000</v>
      </c>
      <c r="G42" s="61">
        <v>30000</v>
      </c>
      <c r="H42" s="90">
        <v>30000</v>
      </c>
      <c r="I42" s="75"/>
    </row>
    <row r="43" spans="1:10" x14ac:dyDescent="0.25">
      <c r="A43" s="5" t="s">
        <v>60</v>
      </c>
      <c r="B43" s="5" t="s">
        <v>61</v>
      </c>
      <c r="C43" s="24">
        <v>2500</v>
      </c>
      <c r="D43" s="24">
        <v>1730.16</v>
      </c>
      <c r="E43" s="24">
        <v>1900</v>
      </c>
      <c r="F43" s="24">
        <v>3000</v>
      </c>
      <c r="G43" s="61">
        <v>3000</v>
      </c>
      <c r="H43" s="75">
        <v>2200</v>
      </c>
      <c r="I43" s="75"/>
    </row>
    <row r="44" spans="1:10" x14ac:dyDescent="0.25">
      <c r="A44" s="5" t="s">
        <v>62</v>
      </c>
      <c r="B44" s="5" t="s">
        <v>63</v>
      </c>
      <c r="C44" s="29">
        <v>6300</v>
      </c>
      <c r="D44" s="29">
        <v>5872.79</v>
      </c>
      <c r="E44" s="29">
        <v>6000</v>
      </c>
      <c r="F44" s="29">
        <v>11000</v>
      </c>
      <c r="G44" s="71">
        <v>11000</v>
      </c>
      <c r="H44" s="80">
        <v>11000</v>
      </c>
      <c r="I44" s="76"/>
      <c r="J44" s="12" t="s">
        <v>214</v>
      </c>
    </row>
    <row r="45" spans="1:10" x14ac:dyDescent="0.25">
      <c r="A45" s="5"/>
      <c r="B45" s="5" t="s">
        <v>195</v>
      </c>
      <c r="C45" s="24">
        <f>SUM(C37:C44)</f>
        <v>155720</v>
      </c>
      <c r="D45" s="24">
        <f t="shared" ref="D45:F45" si="0">SUM(D37:D44)</f>
        <v>135573.99000000002</v>
      </c>
      <c r="E45" s="24">
        <f t="shared" si="0"/>
        <v>148150</v>
      </c>
      <c r="F45" s="24">
        <f t="shared" si="0"/>
        <v>148500</v>
      </c>
      <c r="G45" s="61">
        <f t="shared" ref="G45" si="1">SUM(G37:G44)</f>
        <v>148500</v>
      </c>
      <c r="H45" s="75">
        <f t="shared" ref="H45" si="2">SUM(H37:H44)</f>
        <v>160700</v>
      </c>
      <c r="I45" s="75"/>
    </row>
    <row r="46" spans="1:10" x14ac:dyDescent="0.25">
      <c r="A46" s="5"/>
      <c r="B46" s="5"/>
      <c r="C46" s="24"/>
      <c r="D46" s="24"/>
      <c r="E46" s="24"/>
      <c r="F46" s="24"/>
      <c r="G46" s="61"/>
      <c r="H46" s="79"/>
      <c r="I46" s="79"/>
    </row>
    <row r="47" spans="1:10" x14ac:dyDescent="0.25">
      <c r="A47" s="23" t="s">
        <v>178</v>
      </c>
      <c r="B47" s="5"/>
      <c r="C47" s="24"/>
      <c r="D47" s="24"/>
      <c r="E47" s="24"/>
      <c r="F47" s="24"/>
      <c r="G47" s="61"/>
      <c r="H47" s="79"/>
      <c r="I47" s="79"/>
    </row>
    <row r="48" spans="1:10" x14ac:dyDescent="0.25">
      <c r="A48" s="5" t="s">
        <v>64</v>
      </c>
      <c r="B48" s="5" t="s">
        <v>51</v>
      </c>
      <c r="C48" s="24">
        <v>33626</v>
      </c>
      <c r="D48" s="24">
        <v>30835.3</v>
      </c>
      <c r="E48" s="24">
        <v>33626</v>
      </c>
      <c r="F48" s="24">
        <v>34467</v>
      </c>
      <c r="G48" s="61">
        <v>33626</v>
      </c>
      <c r="H48" s="90">
        <v>34467</v>
      </c>
      <c r="I48" s="76"/>
    </row>
    <row r="49" spans="1:10" x14ac:dyDescent="0.25">
      <c r="A49" s="5" t="s">
        <v>202</v>
      </c>
      <c r="B49" s="5" t="s">
        <v>206</v>
      </c>
      <c r="C49" s="24">
        <v>0</v>
      </c>
      <c r="D49" s="24">
        <v>0</v>
      </c>
      <c r="E49" s="24">
        <f>25*15</f>
        <v>375</v>
      </c>
      <c r="F49" s="24">
        <v>1500</v>
      </c>
      <c r="G49" s="61">
        <v>1500</v>
      </c>
      <c r="H49" s="75">
        <v>1500</v>
      </c>
      <c r="I49" s="76"/>
    </row>
    <row r="50" spans="1:10" x14ac:dyDescent="0.25">
      <c r="A50" s="5" t="s">
        <v>65</v>
      </c>
      <c r="B50" s="5" t="s">
        <v>66</v>
      </c>
      <c r="C50" s="24">
        <v>500</v>
      </c>
      <c r="D50" s="24">
        <v>250</v>
      </c>
      <c r="E50" s="24">
        <v>0</v>
      </c>
      <c r="F50" s="24">
        <v>0</v>
      </c>
      <c r="G50" s="61">
        <v>0</v>
      </c>
      <c r="H50" s="75">
        <v>0</v>
      </c>
      <c r="I50" s="76"/>
    </row>
    <row r="51" spans="1:10" x14ac:dyDescent="0.25">
      <c r="A51" s="5" t="s">
        <v>67</v>
      </c>
      <c r="B51" s="5" t="s">
        <v>63</v>
      </c>
      <c r="C51" s="29">
        <v>500</v>
      </c>
      <c r="D51" s="29">
        <v>0</v>
      </c>
      <c r="E51" s="29">
        <v>0</v>
      </c>
      <c r="F51" s="29">
        <v>0</v>
      </c>
      <c r="G51" s="71">
        <v>0</v>
      </c>
      <c r="H51" s="80">
        <v>0</v>
      </c>
      <c r="I51" s="80"/>
    </row>
    <row r="52" spans="1:10" x14ac:dyDescent="0.25">
      <c r="A52" s="5"/>
      <c r="B52" s="5" t="s">
        <v>195</v>
      </c>
      <c r="C52" s="24">
        <f>SUM(C48:C51)</f>
        <v>34626</v>
      </c>
      <c r="D52" s="24">
        <f t="shared" ref="D52:F52" si="3">SUM(D48:D51)</f>
        <v>31085.3</v>
      </c>
      <c r="E52" s="30">
        <f t="shared" si="3"/>
        <v>34001</v>
      </c>
      <c r="F52" s="24">
        <f t="shared" si="3"/>
        <v>35967</v>
      </c>
      <c r="G52" s="61">
        <f t="shared" ref="G52" si="4">SUM(G48:G51)</f>
        <v>35126</v>
      </c>
      <c r="H52" s="75">
        <f t="shared" ref="H52:I52" si="5">SUM(H48:H51)</f>
        <v>35967</v>
      </c>
      <c r="I52" s="76">
        <f t="shared" si="5"/>
        <v>0</v>
      </c>
    </row>
    <row r="53" spans="1:10" x14ac:dyDescent="0.25">
      <c r="A53" s="5"/>
      <c r="B53" s="5"/>
      <c r="C53" s="24"/>
      <c r="D53" s="24"/>
      <c r="E53" s="24"/>
      <c r="F53" s="24"/>
      <c r="G53" s="61"/>
      <c r="H53" s="75"/>
      <c r="I53" s="76"/>
    </row>
    <row r="54" spans="1:10" x14ac:dyDescent="0.25">
      <c r="A54" s="23" t="s">
        <v>179</v>
      </c>
      <c r="B54" s="5"/>
      <c r="C54" s="24"/>
      <c r="D54" s="24"/>
      <c r="E54" s="24"/>
      <c r="F54" s="24"/>
      <c r="G54" s="61"/>
      <c r="H54" s="75"/>
      <c r="I54" s="76"/>
    </row>
    <row r="55" spans="1:10" x14ac:dyDescent="0.25">
      <c r="A55" s="5" t="s">
        <v>68</v>
      </c>
      <c r="B55" s="5" t="s">
        <v>51</v>
      </c>
      <c r="C55" s="24">
        <v>33626</v>
      </c>
      <c r="D55" s="24">
        <v>30823.87</v>
      </c>
      <c r="E55" s="24">
        <v>33626</v>
      </c>
      <c r="F55" s="24">
        <v>34467</v>
      </c>
      <c r="G55" s="61">
        <v>33626</v>
      </c>
      <c r="H55" s="90">
        <v>34467</v>
      </c>
      <c r="I55" s="76"/>
    </row>
    <row r="56" spans="1:10" x14ac:dyDescent="0.25">
      <c r="A56" s="5" t="s">
        <v>69</v>
      </c>
      <c r="B56" s="5" t="s">
        <v>70</v>
      </c>
      <c r="C56" s="24">
        <v>20000</v>
      </c>
      <c r="D56" s="24">
        <v>19938.599999999999</v>
      </c>
      <c r="E56" s="24">
        <v>22000</v>
      </c>
      <c r="F56" s="24">
        <v>22000</v>
      </c>
      <c r="G56" s="61">
        <v>20000</v>
      </c>
      <c r="H56" s="75">
        <v>22000</v>
      </c>
      <c r="I56" s="76"/>
    </row>
    <row r="57" spans="1:10" x14ac:dyDescent="0.25">
      <c r="A57" s="5" t="s">
        <v>71</v>
      </c>
      <c r="B57" s="5" t="s">
        <v>72</v>
      </c>
      <c r="C57" s="24">
        <v>0</v>
      </c>
      <c r="D57" s="24">
        <v>40.26</v>
      </c>
      <c r="E57" s="24">
        <v>40</v>
      </c>
      <c r="F57" s="24">
        <v>0</v>
      </c>
      <c r="G57" s="61">
        <v>0</v>
      </c>
      <c r="H57" s="75">
        <v>0</v>
      </c>
      <c r="I57" s="76"/>
    </row>
    <row r="58" spans="1:10" x14ac:dyDescent="0.25">
      <c r="A58" s="5" t="s">
        <v>73</v>
      </c>
      <c r="B58" s="5" t="s">
        <v>74</v>
      </c>
      <c r="C58" s="24">
        <v>1000</v>
      </c>
      <c r="D58" s="24">
        <v>0</v>
      </c>
      <c r="E58" s="24">
        <v>0</v>
      </c>
      <c r="F58" s="24">
        <v>0</v>
      </c>
      <c r="G58" s="61">
        <v>0</v>
      </c>
      <c r="H58" s="75">
        <v>0</v>
      </c>
      <c r="I58" s="75"/>
    </row>
    <row r="59" spans="1:10" ht="15.6" customHeight="1" x14ac:dyDescent="0.25">
      <c r="A59" s="5" t="s">
        <v>75</v>
      </c>
      <c r="B59" s="5" t="s">
        <v>63</v>
      </c>
      <c r="C59" s="29">
        <v>5000</v>
      </c>
      <c r="D59" s="29">
        <v>4113</v>
      </c>
      <c r="E59" s="29">
        <v>4113</v>
      </c>
      <c r="F59" s="29">
        <v>0</v>
      </c>
      <c r="G59" s="71">
        <v>0</v>
      </c>
      <c r="H59" s="80">
        <v>3200</v>
      </c>
      <c r="I59" s="80"/>
      <c r="J59" s="12" t="s">
        <v>252</v>
      </c>
    </row>
    <row r="60" spans="1:10" ht="15.6" customHeight="1" x14ac:dyDescent="0.25">
      <c r="A60" s="5"/>
      <c r="B60" s="5" t="s">
        <v>195</v>
      </c>
      <c r="C60" s="24">
        <f>SUM(C55:C59)</f>
        <v>59626</v>
      </c>
      <c r="D60" s="24">
        <f>SUM(D55:D59)</f>
        <v>54915.73</v>
      </c>
      <c r="E60" s="30">
        <f>SUM(E55:E59)</f>
        <v>59779</v>
      </c>
      <c r="F60" s="24">
        <f>SUM(F55:F59)</f>
        <v>56467</v>
      </c>
      <c r="G60" s="61">
        <f>SUM(G55:G59)</f>
        <v>53626</v>
      </c>
      <c r="H60" s="75">
        <f t="shared" ref="H60:I60" si="6">SUM(H55:H59)</f>
        <v>59667</v>
      </c>
      <c r="I60" s="75">
        <f t="shared" si="6"/>
        <v>0</v>
      </c>
    </row>
    <row r="61" spans="1:10" x14ac:dyDescent="0.25">
      <c r="A61" s="5"/>
      <c r="B61" s="5"/>
      <c r="C61" s="24"/>
      <c r="D61" s="24"/>
      <c r="E61" s="24"/>
      <c r="F61" s="24"/>
      <c r="G61" s="61"/>
      <c r="H61" s="75"/>
      <c r="I61" s="75"/>
    </row>
    <row r="62" spans="1:10" x14ac:dyDescent="0.25">
      <c r="A62" s="23" t="s">
        <v>180</v>
      </c>
      <c r="B62" s="5"/>
      <c r="C62" s="24"/>
      <c r="D62" s="24"/>
      <c r="E62" s="24"/>
      <c r="F62" s="24"/>
      <c r="G62" s="61"/>
      <c r="H62" s="75"/>
      <c r="I62" s="75"/>
    </row>
    <row r="63" spans="1:10" x14ac:dyDescent="0.25">
      <c r="A63" s="5" t="s">
        <v>76</v>
      </c>
      <c r="B63" s="5" t="s">
        <v>51</v>
      </c>
      <c r="C63" s="24">
        <v>2350</v>
      </c>
      <c r="D63" s="24">
        <v>2056.9899999999998</v>
      </c>
      <c r="E63" s="24">
        <v>2056.9899999999998</v>
      </c>
      <c r="F63" s="24">
        <v>2350</v>
      </c>
      <c r="G63" s="61">
        <v>2350</v>
      </c>
      <c r="H63" s="75">
        <v>2200</v>
      </c>
      <c r="I63" s="75"/>
    </row>
    <row r="64" spans="1:10" x14ac:dyDescent="0.25">
      <c r="A64" s="5" t="s">
        <v>77</v>
      </c>
      <c r="B64" s="5" t="s">
        <v>59</v>
      </c>
      <c r="C64" s="24">
        <v>0</v>
      </c>
      <c r="D64" s="24">
        <v>0</v>
      </c>
      <c r="E64" s="24">
        <v>0</v>
      </c>
      <c r="F64" s="24">
        <v>0</v>
      </c>
      <c r="G64" s="61">
        <v>0</v>
      </c>
      <c r="H64" s="75">
        <v>0</v>
      </c>
      <c r="I64" s="75"/>
    </row>
    <row r="65" spans="1:10" x14ac:dyDescent="0.25">
      <c r="A65" s="5" t="s">
        <v>78</v>
      </c>
      <c r="B65" s="5" t="s">
        <v>63</v>
      </c>
      <c r="C65" s="29">
        <v>1000</v>
      </c>
      <c r="D65" s="29">
        <v>260</v>
      </c>
      <c r="E65" s="29">
        <v>260</v>
      </c>
      <c r="F65" s="29">
        <v>0</v>
      </c>
      <c r="G65" s="71">
        <v>0</v>
      </c>
      <c r="H65" s="80">
        <v>0</v>
      </c>
      <c r="I65" s="80"/>
    </row>
    <row r="66" spans="1:10" x14ac:dyDescent="0.25">
      <c r="A66" s="5"/>
      <c r="B66" s="5" t="s">
        <v>195</v>
      </c>
      <c r="C66" s="24">
        <f>SUM(C63:C65)</f>
        <v>3350</v>
      </c>
      <c r="D66" s="24">
        <f t="shared" ref="D66:F66" si="7">SUM(D63:D65)</f>
        <v>2316.9899999999998</v>
      </c>
      <c r="E66" s="24">
        <f t="shared" si="7"/>
        <v>2316.9899999999998</v>
      </c>
      <c r="F66" s="24">
        <f t="shared" si="7"/>
        <v>2350</v>
      </c>
      <c r="G66" s="61">
        <f t="shared" ref="G66" si="8">SUM(G63:G65)</f>
        <v>2350</v>
      </c>
      <c r="H66" s="75">
        <f t="shared" ref="H66" si="9">SUM(H63:H65)</f>
        <v>2200</v>
      </c>
      <c r="I66" s="75">
        <f>SUM(I63:I65)</f>
        <v>0</v>
      </c>
    </row>
    <row r="67" spans="1:10" x14ac:dyDescent="0.25">
      <c r="A67" s="5"/>
      <c r="B67" s="5"/>
      <c r="C67" s="24"/>
      <c r="D67" s="24"/>
      <c r="E67" s="24"/>
      <c r="F67" s="24"/>
      <c r="G67" s="61"/>
      <c r="H67" s="75"/>
      <c r="I67" s="75"/>
    </row>
    <row r="68" spans="1:10" x14ac:dyDescent="0.25">
      <c r="A68" s="23" t="s">
        <v>181</v>
      </c>
      <c r="B68" s="5"/>
      <c r="C68" s="24"/>
      <c r="D68" s="24"/>
      <c r="E68" s="24"/>
      <c r="F68" s="24"/>
      <c r="G68" s="61"/>
      <c r="H68" s="75"/>
      <c r="I68" s="75"/>
    </row>
    <row r="69" spans="1:10" x14ac:dyDescent="0.25">
      <c r="A69" s="5" t="s">
        <v>79</v>
      </c>
      <c r="B69" s="5" t="s">
        <v>51</v>
      </c>
      <c r="C69" s="24">
        <v>33626</v>
      </c>
      <c r="D69" s="24">
        <v>30823.87</v>
      </c>
      <c r="E69" s="24">
        <v>33626</v>
      </c>
      <c r="F69" s="24">
        <v>34467</v>
      </c>
      <c r="G69" s="61">
        <v>33626</v>
      </c>
      <c r="H69" s="90">
        <v>34467</v>
      </c>
      <c r="I69" s="75"/>
    </row>
    <row r="70" spans="1:10" x14ac:dyDescent="0.25">
      <c r="A70" s="5" t="s">
        <v>80</v>
      </c>
      <c r="B70" s="5" t="s">
        <v>74</v>
      </c>
      <c r="C70" s="24">
        <v>1500</v>
      </c>
      <c r="D70" s="24">
        <v>103.72</v>
      </c>
      <c r="E70" s="24">
        <v>104</v>
      </c>
      <c r="F70" s="24">
        <v>0</v>
      </c>
      <c r="G70" s="61">
        <v>0</v>
      </c>
      <c r="H70" s="75">
        <v>0</v>
      </c>
      <c r="I70" s="75"/>
    </row>
    <row r="71" spans="1:10" x14ac:dyDescent="0.25">
      <c r="A71" s="5" t="s">
        <v>81</v>
      </c>
      <c r="B71" s="5" t="s">
        <v>63</v>
      </c>
      <c r="C71" s="29">
        <v>3750</v>
      </c>
      <c r="D71" s="29">
        <v>2705.03</v>
      </c>
      <c r="E71" s="29">
        <v>2705.03</v>
      </c>
      <c r="F71" s="29">
        <v>3200</v>
      </c>
      <c r="G71" s="71">
        <v>3200</v>
      </c>
      <c r="H71" s="80">
        <v>3200</v>
      </c>
      <c r="I71" s="80"/>
      <c r="J71" s="12" t="s">
        <v>252</v>
      </c>
    </row>
    <row r="72" spans="1:10" x14ac:dyDescent="0.25">
      <c r="A72" s="5"/>
      <c r="B72" s="5" t="s">
        <v>195</v>
      </c>
      <c r="C72" s="24">
        <f>SUM(C69:C71)</f>
        <v>38876</v>
      </c>
      <c r="D72" s="24">
        <f t="shared" ref="D72:F72" si="10">SUM(D69:D71)</f>
        <v>33632.620000000003</v>
      </c>
      <c r="E72" s="24">
        <f t="shared" si="10"/>
        <v>36435.03</v>
      </c>
      <c r="F72" s="24">
        <f t="shared" si="10"/>
        <v>37667</v>
      </c>
      <c r="G72" s="61">
        <f t="shared" ref="G72" si="11">SUM(G69:G71)</f>
        <v>36826</v>
      </c>
      <c r="H72" s="75">
        <f t="shared" ref="H72:I72" si="12">SUM(H69:H71)</f>
        <v>37667</v>
      </c>
      <c r="I72" s="75">
        <f t="shared" si="12"/>
        <v>0</v>
      </c>
    </row>
    <row r="73" spans="1:10" x14ac:dyDescent="0.25">
      <c r="A73" s="5"/>
      <c r="B73" s="5"/>
      <c r="C73" s="24"/>
      <c r="D73" s="24"/>
      <c r="E73" s="24"/>
      <c r="F73" s="24"/>
      <c r="G73" s="61"/>
      <c r="H73" s="75"/>
      <c r="I73" s="75"/>
    </row>
    <row r="74" spans="1:10" x14ac:dyDescent="0.25">
      <c r="A74" s="23" t="s">
        <v>182</v>
      </c>
      <c r="B74" s="5"/>
      <c r="C74" s="24"/>
      <c r="D74" s="24"/>
      <c r="E74" s="24"/>
      <c r="F74" s="24"/>
      <c r="G74" s="61"/>
      <c r="H74" s="75"/>
      <c r="I74" s="75"/>
    </row>
    <row r="75" spans="1:10" x14ac:dyDescent="0.25">
      <c r="A75" s="5" t="s">
        <v>82</v>
      </c>
      <c r="B75" s="5" t="s">
        <v>51</v>
      </c>
      <c r="C75" s="24">
        <v>35476</v>
      </c>
      <c r="D75" s="24">
        <v>32061.33</v>
      </c>
      <c r="E75" s="24">
        <v>35476</v>
      </c>
      <c r="F75" s="24">
        <v>36363</v>
      </c>
      <c r="G75" s="61">
        <v>35476</v>
      </c>
      <c r="H75" s="75">
        <v>36363</v>
      </c>
      <c r="I75" s="75"/>
    </row>
    <row r="76" spans="1:10" x14ac:dyDescent="0.25">
      <c r="A76" s="5" t="s">
        <v>83</v>
      </c>
      <c r="B76" s="5" t="s">
        <v>74</v>
      </c>
      <c r="C76" s="24">
        <v>1000</v>
      </c>
      <c r="D76" s="24">
        <v>985.56</v>
      </c>
      <c r="E76" s="24">
        <v>985.56</v>
      </c>
      <c r="F76" s="24">
        <v>1000</v>
      </c>
      <c r="G76" s="61">
        <v>1000</v>
      </c>
      <c r="H76" s="75">
        <v>1000</v>
      </c>
      <c r="I76" s="75"/>
    </row>
    <row r="77" spans="1:10" x14ac:dyDescent="0.25">
      <c r="A77" s="5" t="s">
        <v>84</v>
      </c>
      <c r="B77" s="5" t="s">
        <v>63</v>
      </c>
      <c r="C77" s="29">
        <v>3800</v>
      </c>
      <c r="D77" s="29">
        <v>3102.83</v>
      </c>
      <c r="E77" s="29">
        <v>3102.83</v>
      </c>
      <c r="F77" s="29">
        <v>3200</v>
      </c>
      <c r="G77" s="71">
        <v>3200</v>
      </c>
      <c r="H77" s="80">
        <v>3200</v>
      </c>
      <c r="I77" s="80"/>
      <c r="J77" s="12" t="s">
        <v>252</v>
      </c>
    </row>
    <row r="78" spans="1:10" x14ac:dyDescent="0.25">
      <c r="A78" s="5"/>
      <c r="B78" s="5" t="s">
        <v>195</v>
      </c>
      <c r="C78" s="24">
        <f>SUM(C75:C77)</f>
        <v>40276</v>
      </c>
      <c r="D78" s="24">
        <f t="shared" ref="D78:F78" si="13">SUM(D75:D77)</f>
        <v>36149.72</v>
      </c>
      <c r="E78" s="30">
        <f t="shared" si="13"/>
        <v>39564.39</v>
      </c>
      <c r="F78" s="24">
        <f t="shared" si="13"/>
        <v>40563</v>
      </c>
      <c r="G78" s="61">
        <f t="shared" ref="G78" si="14">SUM(G75:G77)</f>
        <v>39676</v>
      </c>
      <c r="H78" s="75">
        <f t="shared" ref="H78:I78" si="15">SUM(H75:H77)</f>
        <v>40563</v>
      </c>
      <c r="I78" s="75">
        <f t="shared" si="15"/>
        <v>0</v>
      </c>
    </row>
    <row r="79" spans="1:10" x14ac:dyDescent="0.25">
      <c r="A79" s="5"/>
      <c r="B79" s="5"/>
      <c r="C79" s="24"/>
      <c r="D79" s="24"/>
      <c r="E79" s="24"/>
      <c r="F79" s="24"/>
      <c r="G79" s="61"/>
      <c r="H79" s="75"/>
      <c r="I79" s="75"/>
    </row>
    <row r="80" spans="1:10" x14ac:dyDescent="0.25">
      <c r="A80" s="23" t="s">
        <v>183</v>
      </c>
      <c r="B80" s="5"/>
      <c r="C80" s="24"/>
      <c r="D80" s="24"/>
      <c r="E80" s="24"/>
      <c r="F80" s="24"/>
      <c r="G80" s="61"/>
      <c r="H80" s="75"/>
      <c r="I80" s="75"/>
    </row>
    <row r="81" spans="1:10" ht="30" x14ac:dyDescent="0.25">
      <c r="A81" s="5" t="s">
        <v>85</v>
      </c>
      <c r="B81" s="5" t="s">
        <v>51</v>
      </c>
      <c r="C81" s="24">
        <v>40000</v>
      </c>
      <c r="D81" s="24">
        <v>17145.009999999998</v>
      </c>
      <c r="E81" s="24">
        <v>19000</v>
      </c>
      <c r="F81" s="24">
        <v>30000</v>
      </c>
      <c r="G81" s="61">
        <v>0</v>
      </c>
      <c r="H81" s="90">
        <v>30000</v>
      </c>
      <c r="I81" s="75"/>
      <c r="J81" s="12" t="s">
        <v>215</v>
      </c>
    </row>
    <row r="82" spans="1:10" x14ac:dyDescent="0.25">
      <c r="A82" s="5" t="s">
        <v>86</v>
      </c>
      <c r="B82" s="5" t="s">
        <v>87</v>
      </c>
      <c r="C82" s="24">
        <v>22000</v>
      </c>
      <c r="D82" s="24">
        <v>20984</v>
      </c>
      <c r="E82" s="24">
        <v>20984</v>
      </c>
      <c r="F82" s="24">
        <v>25000</v>
      </c>
      <c r="G82" s="61">
        <v>25000</v>
      </c>
      <c r="H82" s="75">
        <v>25000</v>
      </c>
      <c r="I82" s="75"/>
    </row>
    <row r="83" spans="1:10" ht="30" x14ac:dyDescent="0.25">
      <c r="A83" s="5" t="s">
        <v>88</v>
      </c>
      <c r="B83" s="5" t="s">
        <v>89</v>
      </c>
      <c r="C83" s="29">
        <v>7000</v>
      </c>
      <c r="D83" s="29">
        <v>4352.2700000000004</v>
      </c>
      <c r="E83" s="29">
        <v>4800</v>
      </c>
      <c r="F83" s="29">
        <v>5000</v>
      </c>
      <c r="G83" s="71">
        <v>5000</v>
      </c>
      <c r="H83" s="91">
        <v>5000</v>
      </c>
      <c r="I83" s="80"/>
      <c r="J83" s="32" t="s">
        <v>203</v>
      </c>
    </row>
    <row r="84" spans="1:10" x14ac:dyDescent="0.25">
      <c r="A84" s="5"/>
      <c r="B84" s="5" t="s">
        <v>195</v>
      </c>
      <c r="C84" s="24">
        <f t="shared" ref="C84:F84" si="16">SUM(C81:C83)</f>
        <v>69000</v>
      </c>
      <c r="D84" s="24">
        <f t="shared" si="16"/>
        <v>42481.279999999999</v>
      </c>
      <c r="E84" s="24">
        <f t="shared" si="16"/>
        <v>44784</v>
      </c>
      <c r="F84" s="24">
        <f t="shared" si="16"/>
        <v>60000</v>
      </c>
      <c r="G84" s="61">
        <f t="shared" ref="G84" si="17">SUM(G81:G83)</f>
        <v>30000</v>
      </c>
      <c r="H84" s="75">
        <f t="shared" ref="H84:I84" si="18">SUM(H81:H83)</f>
        <v>60000</v>
      </c>
      <c r="I84" s="75">
        <f t="shared" si="18"/>
        <v>0</v>
      </c>
    </row>
    <row r="85" spans="1:10" x14ac:dyDescent="0.25">
      <c r="A85" s="5"/>
      <c r="B85" s="5"/>
      <c r="C85" s="24"/>
      <c r="D85" s="24"/>
      <c r="E85" s="24"/>
      <c r="F85" s="24"/>
      <c r="G85" s="61"/>
      <c r="H85" s="75"/>
      <c r="I85" s="75"/>
    </row>
    <row r="86" spans="1:10" x14ac:dyDescent="0.25">
      <c r="A86" s="23" t="s">
        <v>184</v>
      </c>
      <c r="B86" s="5"/>
      <c r="C86" s="24"/>
      <c r="D86" s="24"/>
      <c r="E86" s="24"/>
      <c r="F86" s="24"/>
      <c r="G86" s="61"/>
      <c r="H86" s="75"/>
      <c r="I86" s="75"/>
    </row>
    <row r="87" spans="1:10" x14ac:dyDescent="0.25">
      <c r="A87" s="5" t="s">
        <v>90</v>
      </c>
      <c r="B87" s="5" t="s">
        <v>51</v>
      </c>
      <c r="C87" s="24">
        <v>15500</v>
      </c>
      <c r="D87" s="24">
        <v>13512.47</v>
      </c>
      <c r="E87" s="24">
        <v>13512.47</v>
      </c>
      <c r="F87" s="24">
        <v>1200</v>
      </c>
      <c r="G87" s="61">
        <v>1200</v>
      </c>
      <c r="H87" s="75">
        <v>1200</v>
      </c>
      <c r="I87" s="75"/>
      <c r="J87" s="12" t="s">
        <v>216</v>
      </c>
    </row>
    <row r="88" spans="1:10" x14ac:dyDescent="0.25">
      <c r="A88" s="5" t="s">
        <v>91</v>
      </c>
      <c r="B88" s="5" t="s">
        <v>72</v>
      </c>
      <c r="C88" s="24">
        <v>4500</v>
      </c>
      <c r="D88" s="24">
        <v>4465.72</v>
      </c>
      <c r="E88" s="24">
        <v>4500</v>
      </c>
      <c r="F88" s="24">
        <v>1000</v>
      </c>
      <c r="G88" s="61">
        <v>1000</v>
      </c>
      <c r="H88" s="75">
        <v>1000</v>
      </c>
      <c r="I88" s="75"/>
    </row>
    <row r="89" spans="1:10" x14ac:dyDescent="0.25">
      <c r="A89" s="5" t="s">
        <v>92</v>
      </c>
      <c r="B89" s="5" t="s">
        <v>59</v>
      </c>
      <c r="C89" s="24">
        <v>0</v>
      </c>
      <c r="D89" s="24">
        <v>0</v>
      </c>
      <c r="E89" s="24"/>
      <c r="F89" s="24">
        <v>0</v>
      </c>
      <c r="G89" s="61">
        <v>0</v>
      </c>
      <c r="H89" s="75">
        <v>0</v>
      </c>
      <c r="I89" s="75"/>
    </row>
    <row r="90" spans="1:10" x14ac:dyDescent="0.25">
      <c r="A90" s="5" t="s">
        <v>93</v>
      </c>
      <c r="B90" s="5" t="s">
        <v>94</v>
      </c>
      <c r="C90" s="29">
        <v>5000</v>
      </c>
      <c r="D90" s="29">
        <v>1965.13</v>
      </c>
      <c r="E90" s="29">
        <v>1965.13</v>
      </c>
      <c r="F90" s="29">
        <v>0</v>
      </c>
      <c r="G90" s="71">
        <v>0</v>
      </c>
      <c r="H90" s="80">
        <v>0</v>
      </c>
      <c r="I90" s="80"/>
    </row>
    <row r="91" spans="1:10" x14ac:dyDescent="0.25">
      <c r="A91" s="5"/>
      <c r="B91" s="5" t="s">
        <v>195</v>
      </c>
      <c r="C91" s="24">
        <f>SUM(C87:C90)</f>
        <v>25000</v>
      </c>
      <c r="D91" s="24">
        <f t="shared" ref="D91:F91" si="19">SUM(D87:D90)</f>
        <v>19943.32</v>
      </c>
      <c r="E91" s="24">
        <f t="shared" si="19"/>
        <v>19977.600000000002</v>
      </c>
      <c r="F91" s="24">
        <f t="shared" si="19"/>
        <v>2200</v>
      </c>
      <c r="G91" s="61">
        <f t="shared" ref="G91" si="20">SUM(G87:G90)</f>
        <v>2200</v>
      </c>
      <c r="H91" s="75">
        <f t="shared" ref="H91" si="21">SUM(H87:H90)</f>
        <v>2200</v>
      </c>
      <c r="I91" s="75">
        <f>SUM(I87:I90)</f>
        <v>0</v>
      </c>
    </row>
    <row r="92" spans="1:10" x14ac:dyDescent="0.25">
      <c r="A92" s="5"/>
      <c r="B92" s="5"/>
      <c r="C92" s="24"/>
      <c r="D92" s="24"/>
      <c r="E92" s="24"/>
      <c r="F92" s="24"/>
      <c r="G92" s="61"/>
      <c r="H92" s="75"/>
      <c r="I92" s="75"/>
    </row>
    <row r="93" spans="1:10" x14ac:dyDescent="0.25">
      <c r="A93" s="5"/>
      <c r="B93" s="5"/>
      <c r="C93" s="24"/>
      <c r="D93" s="24"/>
      <c r="E93" s="24"/>
      <c r="F93" s="24"/>
      <c r="G93" s="61"/>
      <c r="H93" s="75"/>
      <c r="I93" s="75"/>
    </row>
    <row r="94" spans="1:10" x14ac:dyDescent="0.25">
      <c r="A94" s="23" t="s">
        <v>185</v>
      </c>
      <c r="B94" s="5"/>
      <c r="C94" s="24"/>
      <c r="D94" s="24"/>
      <c r="E94" s="24"/>
      <c r="F94" s="24"/>
      <c r="G94" s="61"/>
      <c r="H94" s="75"/>
      <c r="I94" s="75"/>
    </row>
    <row r="95" spans="1:10" x14ac:dyDescent="0.25">
      <c r="A95" s="5" t="s">
        <v>95</v>
      </c>
      <c r="B95" s="5" t="s">
        <v>72</v>
      </c>
      <c r="C95" s="24">
        <v>7000</v>
      </c>
      <c r="D95" s="24">
        <v>6893.95</v>
      </c>
      <c r="E95" s="24">
        <v>6893.95</v>
      </c>
      <c r="F95" s="24">
        <v>8000</v>
      </c>
      <c r="G95" s="61">
        <v>7500</v>
      </c>
      <c r="H95" s="75">
        <v>8000</v>
      </c>
      <c r="I95" s="75"/>
    </row>
    <row r="96" spans="1:10" x14ac:dyDescent="0.25">
      <c r="A96" s="5" t="s">
        <v>96</v>
      </c>
      <c r="B96" s="5" t="s">
        <v>74</v>
      </c>
      <c r="C96" s="24">
        <v>8200</v>
      </c>
      <c r="D96" s="24">
        <v>7036.12</v>
      </c>
      <c r="E96" s="24">
        <v>7700</v>
      </c>
      <c r="F96" s="24">
        <v>7000</v>
      </c>
      <c r="G96" s="61">
        <v>7000</v>
      </c>
      <c r="H96" s="75">
        <v>7000</v>
      </c>
      <c r="I96" s="75"/>
    </row>
    <row r="97" spans="1:10" x14ac:dyDescent="0.25">
      <c r="A97" s="5" t="s">
        <v>97</v>
      </c>
      <c r="B97" s="5" t="s">
        <v>98</v>
      </c>
      <c r="C97" s="24">
        <v>2000</v>
      </c>
      <c r="D97" s="24">
        <v>1496.2</v>
      </c>
      <c r="E97" s="24">
        <v>1600</v>
      </c>
      <c r="F97" s="24">
        <v>2000</v>
      </c>
      <c r="G97" s="61">
        <v>2000</v>
      </c>
      <c r="H97" s="75">
        <v>2000</v>
      </c>
      <c r="I97" s="75"/>
    </row>
    <row r="98" spans="1:10" x14ac:dyDescent="0.25">
      <c r="A98" s="5" t="s">
        <v>99</v>
      </c>
      <c r="B98" s="5" t="s">
        <v>100</v>
      </c>
      <c r="C98" s="24">
        <v>5700</v>
      </c>
      <c r="D98" s="24">
        <v>2707.87</v>
      </c>
      <c r="E98" s="24">
        <v>3000</v>
      </c>
      <c r="F98" s="24">
        <v>3500</v>
      </c>
      <c r="G98" s="61">
        <v>3500</v>
      </c>
      <c r="H98" s="75">
        <v>3500</v>
      </c>
      <c r="I98" s="75"/>
      <c r="J98" s="12" t="s">
        <v>217</v>
      </c>
    </row>
    <row r="99" spans="1:10" x14ac:dyDescent="0.25">
      <c r="A99" s="5" t="s">
        <v>101</v>
      </c>
      <c r="B99" s="5" t="s">
        <v>102</v>
      </c>
      <c r="C99" s="24">
        <v>3500</v>
      </c>
      <c r="D99" s="24">
        <v>2003.36</v>
      </c>
      <c r="E99" s="24">
        <v>2250</v>
      </c>
      <c r="F99" s="24">
        <v>4000</v>
      </c>
      <c r="G99" s="61">
        <v>4000</v>
      </c>
      <c r="H99" s="75">
        <v>4000</v>
      </c>
      <c r="I99" s="75"/>
      <c r="J99" s="12" t="s">
        <v>217</v>
      </c>
    </row>
    <row r="100" spans="1:10" x14ac:dyDescent="0.25">
      <c r="A100" s="5" t="s">
        <v>103</v>
      </c>
      <c r="B100" s="5" t="s">
        <v>104</v>
      </c>
      <c r="C100" s="24">
        <v>8500</v>
      </c>
      <c r="D100" s="24">
        <v>14673.87</v>
      </c>
      <c r="E100" s="24">
        <v>15000</v>
      </c>
      <c r="F100" s="24">
        <v>15000</v>
      </c>
      <c r="G100" s="61">
        <v>15000</v>
      </c>
      <c r="H100" s="90">
        <v>38000</v>
      </c>
      <c r="I100" s="90"/>
      <c r="J100" s="12" t="s">
        <v>218</v>
      </c>
    </row>
    <row r="101" spans="1:10" x14ac:dyDescent="0.25">
      <c r="A101" s="5" t="s">
        <v>105</v>
      </c>
      <c r="B101" s="5" t="s">
        <v>106</v>
      </c>
      <c r="C101" s="29">
        <v>30000</v>
      </c>
      <c r="D101" s="29">
        <v>38048.07</v>
      </c>
      <c r="E101" s="29">
        <v>38048.07</v>
      </c>
      <c r="F101" s="29">
        <v>34000</v>
      </c>
      <c r="G101" s="71">
        <v>0</v>
      </c>
      <c r="H101" s="80">
        <v>1000</v>
      </c>
      <c r="I101" s="80"/>
      <c r="J101" s="12" t="s">
        <v>219</v>
      </c>
    </row>
    <row r="102" spans="1:10" x14ac:dyDescent="0.25">
      <c r="A102" s="5"/>
      <c r="B102" s="5" t="s">
        <v>195</v>
      </c>
      <c r="C102" s="24">
        <f>SUM(C95:C101)</f>
        <v>64900</v>
      </c>
      <c r="D102" s="24">
        <f t="shared" ref="D102:F102" si="22">SUM(D95:D101)</f>
        <v>72859.44</v>
      </c>
      <c r="E102" s="30">
        <f t="shared" si="22"/>
        <v>74492.01999999999</v>
      </c>
      <c r="F102" s="24">
        <f t="shared" si="22"/>
        <v>73500</v>
      </c>
      <c r="G102" s="61">
        <f t="shared" ref="G102" si="23">SUM(G95:G101)</f>
        <v>39000</v>
      </c>
      <c r="H102" s="75">
        <f t="shared" ref="H102:I102" si="24">SUM(H95:H101)</f>
        <v>63500</v>
      </c>
      <c r="I102" s="75">
        <f t="shared" si="24"/>
        <v>0</v>
      </c>
    </row>
    <row r="103" spans="1:10" x14ac:dyDescent="0.25">
      <c r="A103" s="5"/>
      <c r="B103" s="5"/>
      <c r="C103" s="24"/>
      <c r="D103" s="24"/>
      <c r="E103" s="24"/>
      <c r="F103" s="24"/>
      <c r="G103" s="61"/>
      <c r="H103" s="75"/>
      <c r="I103" s="75"/>
    </row>
    <row r="104" spans="1:10" x14ac:dyDescent="0.25">
      <c r="A104" s="23" t="s">
        <v>186</v>
      </c>
      <c r="B104" s="5"/>
      <c r="C104" s="24"/>
      <c r="D104" s="24"/>
      <c r="E104" s="24"/>
      <c r="F104" s="24"/>
      <c r="G104" s="61"/>
      <c r="H104" s="75"/>
      <c r="I104" s="75"/>
    </row>
    <row r="105" spans="1:10" x14ac:dyDescent="0.25">
      <c r="A105" s="5" t="s">
        <v>107</v>
      </c>
      <c r="B105" s="5" t="s">
        <v>51</v>
      </c>
      <c r="C105" s="29">
        <v>3000</v>
      </c>
      <c r="D105" s="29">
        <v>3750</v>
      </c>
      <c r="E105" s="29">
        <v>4250</v>
      </c>
      <c r="F105" s="29">
        <v>4500</v>
      </c>
      <c r="G105" s="71">
        <v>4000</v>
      </c>
      <c r="H105" s="80">
        <v>4500</v>
      </c>
      <c r="I105" s="80"/>
      <c r="J105" s="12" t="s">
        <v>220</v>
      </c>
    </row>
    <row r="106" spans="1:10" x14ac:dyDescent="0.25">
      <c r="A106" s="5"/>
      <c r="B106" s="5" t="s">
        <v>195</v>
      </c>
      <c r="C106" s="24">
        <f>SUM(C105)</f>
        <v>3000</v>
      </c>
      <c r="D106" s="24">
        <f t="shared" ref="D106:F106" si="25">SUM(D105)</f>
        <v>3750</v>
      </c>
      <c r="E106" s="30">
        <f t="shared" si="25"/>
        <v>4250</v>
      </c>
      <c r="F106" s="24">
        <f t="shared" si="25"/>
        <v>4500</v>
      </c>
      <c r="G106" s="61">
        <f t="shared" ref="G106" si="26">SUM(G105)</f>
        <v>4000</v>
      </c>
      <c r="H106" s="76">
        <f t="shared" ref="H106:I106" si="27">SUM(H105)</f>
        <v>4500</v>
      </c>
      <c r="I106" s="76">
        <f t="shared" si="27"/>
        <v>0</v>
      </c>
    </row>
    <row r="107" spans="1:10" x14ac:dyDescent="0.25">
      <c r="A107" s="5"/>
      <c r="B107" s="5"/>
      <c r="C107" s="24"/>
      <c r="D107" s="24"/>
      <c r="E107" s="24"/>
      <c r="F107" s="24"/>
      <c r="G107" s="61"/>
      <c r="H107" s="75"/>
      <c r="I107" s="75"/>
    </row>
    <row r="108" spans="1:10" x14ac:dyDescent="0.25">
      <c r="A108" s="23" t="s">
        <v>187</v>
      </c>
      <c r="B108" s="5"/>
      <c r="C108" s="24"/>
      <c r="D108" s="24"/>
      <c r="E108" s="24"/>
      <c r="F108" s="24"/>
      <c r="G108" s="61"/>
      <c r="H108" s="75"/>
      <c r="I108" s="75"/>
    </row>
    <row r="109" spans="1:10" x14ac:dyDescent="0.25">
      <c r="A109" s="5" t="s">
        <v>108</v>
      </c>
      <c r="B109" s="5" t="s">
        <v>100</v>
      </c>
      <c r="C109" s="24">
        <v>0</v>
      </c>
      <c r="D109" s="24">
        <v>248</v>
      </c>
      <c r="E109" s="24">
        <v>275</v>
      </c>
      <c r="F109" s="24">
        <v>0</v>
      </c>
      <c r="G109" s="61">
        <v>0</v>
      </c>
      <c r="H109" s="75">
        <v>0</v>
      </c>
      <c r="I109" s="75"/>
    </row>
    <row r="110" spans="1:10" x14ac:dyDescent="0.25">
      <c r="A110" s="5" t="s">
        <v>109</v>
      </c>
      <c r="B110" s="5" t="s">
        <v>102</v>
      </c>
      <c r="C110" s="24">
        <v>0</v>
      </c>
      <c r="D110" s="24">
        <v>1709.99</v>
      </c>
      <c r="E110" s="24">
        <v>1900</v>
      </c>
      <c r="F110" s="24">
        <v>0</v>
      </c>
      <c r="G110" s="61">
        <v>0</v>
      </c>
      <c r="H110" s="75">
        <v>0</v>
      </c>
      <c r="I110" s="75"/>
    </row>
    <row r="111" spans="1:10" x14ac:dyDescent="0.25">
      <c r="A111" s="5" t="s">
        <v>110</v>
      </c>
      <c r="B111" s="5" t="s">
        <v>104</v>
      </c>
      <c r="C111" s="24">
        <v>5000</v>
      </c>
      <c r="D111" s="24">
        <v>220</v>
      </c>
      <c r="E111" s="24">
        <v>220</v>
      </c>
      <c r="F111" s="24">
        <v>1000</v>
      </c>
      <c r="G111" s="61">
        <v>1000</v>
      </c>
      <c r="H111" s="75">
        <v>1000</v>
      </c>
      <c r="I111" s="75"/>
    </row>
    <row r="112" spans="1:10" x14ac:dyDescent="0.25">
      <c r="A112" s="5" t="s">
        <v>111</v>
      </c>
      <c r="B112" s="5" t="s">
        <v>63</v>
      </c>
      <c r="C112" s="29">
        <v>25000</v>
      </c>
      <c r="D112" s="29">
        <v>14175</v>
      </c>
      <c r="E112" s="29">
        <v>25000</v>
      </c>
      <c r="F112" s="29">
        <v>80000</v>
      </c>
      <c r="G112" s="71">
        <v>80000</v>
      </c>
      <c r="H112" s="80">
        <v>80000</v>
      </c>
      <c r="I112" s="80"/>
      <c r="J112" s="12" t="s">
        <v>221</v>
      </c>
    </row>
    <row r="113" spans="1:10" x14ac:dyDescent="0.25">
      <c r="A113" s="5"/>
      <c r="B113" s="5" t="s">
        <v>195</v>
      </c>
      <c r="C113" s="24">
        <f>SUM(C109:C112)</f>
        <v>30000</v>
      </c>
      <c r="D113" s="24">
        <f>SUM(D109:D112)</f>
        <v>16352.99</v>
      </c>
      <c r="E113" s="24">
        <f t="shared" ref="E113:F113" si="28">SUM(E109:E112)</f>
        <v>27395</v>
      </c>
      <c r="F113" s="24">
        <f t="shared" si="28"/>
        <v>81000</v>
      </c>
      <c r="G113" s="61">
        <f t="shared" ref="G113" si="29">SUM(G109:G112)</f>
        <v>81000</v>
      </c>
      <c r="H113" s="75">
        <f t="shared" ref="H113:I113" si="30">SUM(H109:H112)</f>
        <v>81000</v>
      </c>
      <c r="I113" s="75">
        <f t="shared" si="30"/>
        <v>0</v>
      </c>
    </row>
    <row r="114" spans="1:10" x14ac:dyDescent="0.25">
      <c r="A114" s="5"/>
      <c r="B114" s="5"/>
      <c r="C114" s="24"/>
      <c r="D114" s="24"/>
      <c r="E114" s="24"/>
      <c r="F114" s="24"/>
      <c r="G114" s="61"/>
      <c r="H114" s="75"/>
      <c r="I114" s="75"/>
    </row>
    <row r="115" spans="1:10" x14ac:dyDescent="0.25">
      <c r="A115" s="23" t="s">
        <v>188</v>
      </c>
      <c r="B115" s="5"/>
      <c r="C115" s="24"/>
      <c r="D115" s="24"/>
      <c r="E115" s="24"/>
      <c r="F115" s="24"/>
      <c r="G115" s="61"/>
      <c r="H115" s="75"/>
      <c r="I115" s="75"/>
    </row>
    <row r="116" spans="1:10" x14ac:dyDescent="0.25">
      <c r="A116" s="5" t="s">
        <v>112</v>
      </c>
      <c r="B116" s="5" t="s">
        <v>51</v>
      </c>
      <c r="C116" s="24">
        <v>17200</v>
      </c>
      <c r="D116" s="24">
        <v>13445.83</v>
      </c>
      <c r="E116" s="24">
        <v>15000</v>
      </c>
      <c r="F116" s="24">
        <v>17500</v>
      </c>
      <c r="G116" s="61">
        <v>17500</v>
      </c>
      <c r="H116" s="75">
        <v>17500</v>
      </c>
      <c r="I116" s="75"/>
      <c r="J116" s="12" t="s">
        <v>222</v>
      </c>
    </row>
    <row r="117" spans="1:10" x14ac:dyDescent="0.25">
      <c r="A117" s="5" t="s">
        <v>205</v>
      </c>
      <c r="B117" s="5" t="s">
        <v>72</v>
      </c>
      <c r="C117" s="24"/>
      <c r="D117" s="24"/>
      <c r="E117" s="24"/>
      <c r="F117" s="61">
        <v>0</v>
      </c>
      <c r="G117" s="61">
        <v>0</v>
      </c>
      <c r="H117" s="75">
        <v>0</v>
      </c>
      <c r="I117" s="75"/>
    </row>
    <row r="118" spans="1:10" x14ac:dyDescent="0.25">
      <c r="A118" s="5" t="s">
        <v>204</v>
      </c>
      <c r="B118" s="5" t="s">
        <v>59</v>
      </c>
      <c r="C118" s="24"/>
      <c r="D118" s="24"/>
      <c r="E118" s="24"/>
      <c r="F118" s="61">
        <v>0</v>
      </c>
      <c r="G118" s="61">
        <v>0</v>
      </c>
      <c r="H118" s="75">
        <v>0</v>
      </c>
      <c r="I118" s="75"/>
    </row>
    <row r="119" spans="1:10" ht="30" x14ac:dyDescent="0.25">
      <c r="A119" s="5" t="s">
        <v>114</v>
      </c>
      <c r="B119" s="5" t="s">
        <v>63</v>
      </c>
      <c r="C119" s="29">
        <v>18000</v>
      </c>
      <c r="D119" s="29">
        <v>0</v>
      </c>
      <c r="E119" s="29">
        <v>0</v>
      </c>
      <c r="F119" s="71">
        <v>28000</v>
      </c>
      <c r="G119" s="71">
        <v>25000</v>
      </c>
      <c r="H119" s="80">
        <v>28000</v>
      </c>
      <c r="I119" s="80"/>
      <c r="J119" s="12" t="s">
        <v>235</v>
      </c>
    </row>
    <row r="120" spans="1:10" x14ac:dyDescent="0.25">
      <c r="A120" s="5"/>
      <c r="B120" s="5" t="s">
        <v>195</v>
      </c>
      <c r="C120" s="24">
        <f>SUM(C116:C119)</f>
        <v>35200</v>
      </c>
      <c r="D120" s="24">
        <f>SUM(D116:D119)</f>
        <v>13445.83</v>
      </c>
      <c r="E120" s="24">
        <f>SUM(E116:E119)</f>
        <v>15000</v>
      </c>
      <c r="F120" s="61">
        <f>SUM(F116:F119)</f>
        <v>45500</v>
      </c>
      <c r="G120" s="61">
        <f>SUM(G116:G119)</f>
        <v>42500</v>
      </c>
      <c r="H120" s="75">
        <f t="shared" ref="H120:I120" si="31">SUM(H116:H119)</f>
        <v>45500</v>
      </c>
      <c r="I120" s="75">
        <f t="shared" si="31"/>
        <v>0</v>
      </c>
    </row>
    <row r="121" spans="1:10" x14ac:dyDescent="0.25">
      <c r="A121" s="5"/>
      <c r="B121" s="5"/>
      <c r="C121" s="24"/>
      <c r="D121" s="24"/>
      <c r="E121" s="24"/>
      <c r="F121" s="61"/>
      <c r="G121" s="61"/>
      <c r="H121" s="75"/>
      <c r="I121" s="75"/>
    </row>
    <row r="122" spans="1:10" x14ac:dyDescent="0.25">
      <c r="A122" s="23" t="s">
        <v>189</v>
      </c>
      <c r="B122" s="5"/>
      <c r="C122" s="24"/>
      <c r="D122" s="24"/>
      <c r="E122" s="24"/>
      <c r="F122" s="61"/>
      <c r="G122" s="61"/>
      <c r="H122" s="75"/>
      <c r="I122" s="75"/>
    </row>
    <row r="123" spans="1:10" x14ac:dyDescent="0.25">
      <c r="A123" s="5" t="s">
        <v>115</v>
      </c>
      <c r="B123" s="5" t="s">
        <v>116</v>
      </c>
      <c r="C123" s="24">
        <v>2400</v>
      </c>
      <c r="D123" s="24">
        <v>2101.2800000000002</v>
      </c>
      <c r="E123" s="24">
        <v>2350</v>
      </c>
      <c r="F123" s="61">
        <v>2400</v>
      </c>
      <c r="G123" s="61">
        <v>2400</v>
      </c>
      <c r="H123" s="75">
        <v>2400</v>
      </c>
      <c r="I123" s="75"/>
    </row>
    <row r="124" spans="1:10" x14ac:dyDescent="0.25">
      <c r="A124" s="5" t="s">
        <v>117</v>
      </c>
      <c r="B124" s="5" t="s">
        <v>118</v>
      </c>
      <c r="C124" s="29">
        <v>399960.91</v>
      </c>
      <c r="D124" s="29">
        <v>343269.15</v>
      </c>
      <c r="E124" s="29">
        <v>343269.15</v>
      </c>
      <c r="F124" s="71"/>
      <c r="G124" s="71"/>
      <c r="H124" s="91">
        <v>55000</v>
      </c>
      <c r="I124" s="80"/>
      <c r="J124" s="12" t="s">
        <v>236</v>
      </c>
    </row>
    <row r="125" spans="1:10" x14ac:dyDescent="0.25">
      <c r="B125" s="5" t="s">
        <v>195</v>
      </c>
      <c r="C125" s="27">
        <f>SUM(C123:C124)</f>
        <v>402360.91</v>
      </c>
      <c r="D125" s="27">
        <f t="shared" ref="D125:F125" si="32">SUM(D123:D124)</f>
        <v>345370.43000000005</v>
      </c>
      <c r="E125" s="27">
        <f t="shared" si="32"/>
        <v>345619.15</v>
      </c>
      <c r="F125" s="70">
        <f t="shared" si="32"/>
        <v>2400</v>
      </c>
      <c r="G125" s="70">
        <f t="shared" ref="G125" si="33">SUM(G123:G124)</f>
        <v>2400</v>
      </c>
      <c r="H125" s="81">
        <f t="shared" ref="H125:I125" si="34">SUM(H123:H124)</f>
        <v>57400</v>
      </c>
      <c r="I125" s="81">
        <f t="shared" si="34"/>
        <v>0</v>
      </c>
    </row>
    <row r="126" spans="1:10" x14ac:dyDescent="0.25">
      <c r="A126" s="5"/>
      <c r="B126" s="5"/>
      <c r="C126" s="24"/>
      <c r="D126" s="24"/>
      <c r="E126" s="24"/>
      <c r="F126" s="61"/>
      <c r="G126" s="61"/>
      <c r="H126" s="75"/>
      <c r="I126" s="75"/>
    </row>
    <row r="127" spans="1:10" x14ac:dyDescent="0.25">
      <c r="A127" s="23" t="s">
        <v>190</v>
      </c>
      <c r="B127" s="5"/>
      <c r="C127" s="24"/>
      <c r="D127" s="24"/>
      <c r="E127" s="24"/>
      <c r="F127" s="61"/>
      <c r="G127" s="61"/>
      <c r="H127" s="75"/>
      <c r="I127" s="75"/>
    </row>
    <row r="128" spans="1:10" x14ac:dyDescent="0.25">
      <c r="A128" s="5" t="s">
        <v>119</v>
      </c>
      <c r="B128" s="5" t="s">
        <v>120</v>
      </c>
      <c r="C128" s="29">
        <v>55000</v>
      </c>
      <c r="D128" s="29">
        <v>42837.5</v>
      </c>
      <c r="E128" s="71">
        <f>42837.5+22500</f>
        <v>65337.5</v>
      </c>
      <c r="F128" s="71">
        <f>95000-22500</f>
        <v>72500</v>
      </c>
      <c r="G128" s="71">
        <v>57500</v>
      </c>
      <c r="H128" s="91">
        <v>95000</v>
      </c>
      <c r="I128" s="91"/>
      <c r="J128" s="12" t="s">
        <v>211</v>
      </c>
    </row>
    <row r="129" spans="1:10" x14ac:dyDescent="0.25">
      <c r="A129" s="5"/>
      <c r="B129" s="5" t="s">
        <v>195</v>
      </c>
      <c r="C129" s="24">
        <f>SUM(C128)</f>
        <v>55000</v>
      </c>
      <c r="D129" s="24">
        <f t="shared" ref="D129:F129" si="35">SUM(D128)</f>
        <v>42837.5</v>
      </c>
      <c r="E129" s="24">
        <f t="shared" si="35"/>
        <v>65337.5</v>
      </c>
      <c r="F129" s="61">
        <f t="shared" si="35"/>
        <v>72500</v>
      </c>
      <c r="G129" s="61">
        <f t="shared" ref="G129" si="36">SUM(G128)</f>
        <v>57500</v>
      </c>
      <c r="H129" s="75">
        <f t="shared" ref="H129:I129" si="37">SUM(H128)</f>
        <v>95000</v>
      </c>
      <c r="I129" s="75">
        <f t="shared" si="37"/>
        <v>0</v>
      </c>
    </row>
    <row r="130" spans="1:10" x14ac:dyDescent="0.25">
      <c r="A130" s="5"/>
      <c r="B130" s="5"/>
      <c r="C130" s="24"/>
      <c r="D130" s="24"/>
      <c r="E130" s="24"/>
      <c r="F130" s="61"/>
      <c r="G130" s="61"/>
      <c r="H130" s="75"/>
      <c r="I130" s="75"/>
    </row>
    <row r="131" spans="1:10" x14ac:dyDescent="0.25">
      <c r="A131" s="23" t="s">
        <v>191</v>
      </c>
      <c r="B131" s="5"/>
      <c r="C131" s="24"/>
      <c r="D131" s="24"/>
      <c r="E131" s="24"/>
      <c r="F131" s="61"/>
      <c r="G131" s="61"/>
      <c r="H131" s="75"/>
      <c r="I131" s="75"/>
    </row>
    <row r="132" spans="1:10" x14ac:dyDescent="0.25">
      <c r="A132" s="5" t="s">
        <v>121</v>
      </c>
      <c r="B132" s="5" t="s">
        <v>51</v>
      </c>
      <c r="C132" s="24">
        <v>3500</v>
      </c>
      <c r="D132" s="24">
        <v>1575</v>
      </c>
      <c r="E132" s="24">
        <v>1750</v>
      </c>
      <c r="F132" s="61">
        <v>2000</v>
      </c>
      <c r="G132" s="61">
        <v>2000</v>
      </c>
      <c r="H132" s="75">
        <v>2000</v>
      </c>
      <c r="I132" s="75"/>
    </row>
    <row r="133" spans="1:10" x14ac:dyDescent="0.25">
      <c r="A133" s="5" t="s">
        <v>122</v>
      </c>
      <c r="B133" s="5" t="s">
        <v>72</v>
      </c>
      <c r="C133" s="24">
        <v>0</v>
      </c>
      <c r="D133" s="24">
        <v>150</v>
      </c>
      <c r="E133" s="24">
        <v>150</v>
      </c>
      <c r="F133" s="61">
        <v>500</v>
      </c>
      <c r="G133" s="61">
        <v>500</v>
      </c>
      <c r="H133" s="75">
        <v>500</v>
      </c>
      <c r="I133" s="75"/>
    </row>
    <row r="134" spans="1:10" x14ac:dyDescent="0.25">
      <c r="A134" s="5" t="s">
        <v>123</v>
      </c>
      <c r="B134" s="5" t="s">
        <v>104</v>
      </c>
      <c r="C134" s="24">
        <v>10000</v>
      </c>
      <c r="D134" s="24">
        <v>7408.29</v>
      </c>
      <c r="E134" s="24">
        <v>7408.29</v>
      </c>
      <c r="F134" s="61">
        <v>2500</v>
      </c>
      <c r="G134" s="61">
        <v>2500</v>
      </c>
      <c r="H134" s="75">
        <v>2500</v>
      </c>
      <c r="I134" s="75"/>
    </row>
    <row r="135" spans="1:10" x14ac:dyDescent="0.25">
      <c r="A135" s="5" t="s">
        <v>124</v>
      </c>
      <c r="B135" s="5" t="s">
        <v>106</v>
      </c>
      <c r="C135" s="29">
        <v>4000</v>
      </c>
      <c r="D135" s="29">
        <v>2487.5</v>
      </c>
      <c r="E135" s="29">
        <v>2487.5</v>
      </c>
      <c r="F135" s="71">
        <v>2500</v>
      </c>
      <c r="G135" s="71">
        <v>2500</v>
      </c>
      <c r="H135" s="80">
        <v>2500</v>
      </c>
      <c r="I135" s="80"/>
    </row>
    <row r="136" spans="1:10" x14ac:dyDescent="0.25">
      <c r="A136" s="5"/>
      <c r="B136" s="5" t="s">
        <v>195</v>
      </c>
      <c r="C136" s="24">
        <f>SUM(C132:C135)</f>
        <v>17500</v>
      </c>
      <c r="D136" s="24">
        <f>SUM(D132:D135)</f>
        <v>11620.79</v>
      </c>
      <c r="E136" s="24">
        <f>SUM(E132:E135)</f>
        <v>11795.79</v>
      </c>
      <c r="F136" s="61">
        <f>SUM(F132:F135)</f>
        <v>7500</v>
      </c>
      <c r="G136" s="61">
        <f>SUM(G132:G135)</f>
        <v>7500</v>
      </c>
      <c r="H136" s="75">
        <f t="shared" ref="H136:I136" si="38">SUM(H132:H135)</f>
        <v>7500</v>
      </c>
      <c r="I136" s="75">
        <f t="shared" si="38"/>
        <v>0</v>
      </c>
    </row>
    <row r="137" spans="1:10" x14ac:dyDescent="0.25">
      <c r="A137" s="5"/>
      <c r="B137" s="5"/>
      <c r="C137" s="24"/>
      <c r="D137" s="24"/>
      <c r="E137" s="24"/>
      <c r="F137" s="61"/>
      <c r="G137" s="61"/>
      <c r="H137" s="75"/>
      <c r="I137" s="75"/>
    </row>
    <row r="138" spans="1:10" x14ac:dyDescent="0.25">
      <c r="A138" s="23" t="s">
        <v>192</v>
      </c>
      <c r="B138" s="5"/>
      <c r="C138" s="24"/>
      <c r="D138" s="24"/>
      <c r="E138" s="24"/>
      <c r="F138" s="61"/>
      <c r="G138" s="61"/>
      <c r="H138" s="75"/>
      <c r="I138" s="75"/>
    </row>
    <row r="139" spans="1:10" x14ac:dyDescent="0.25">
      <c r="A139" s="5" t="s">
        <v>125</v>
      </c>
      <c r="B139" s="5" t="s">
        <v>126</v>
      </c>
      <c r="C139" s="29">
        <v>14000</v>
      </c>
      <c r="D139" s="29">
        <v>0</v>
      </c>
      <c r="E139" s="29"/>
      <c r="F139" s="71">
        <v>15000</v>
      </c>
      <c r="G139" s="71">
        <v>5000</v>
      </c>
      <c r="H139" s="80">
        <v>5000</v>
      </c>
      <c r="I139" s="80"/>
      <c r="J139" s="12" t="s">
        <v>224</v>
      </c>
    </row>
    <row r="140" spans="1:10" x14ac:dyDescent="0.25">
      <c r="A140" s="5"/>
      <c r="B140" s="5" t="s">
        <v>195</v>
      </c>
      <c r="C140" s="24">
        <f>SUM(C139)</f>
        <v>14000</v>
      </c>
      <c r="D140" s="24">
        <f>SUM(D139)</f>
        <v>0</v>
      </c>
      <c r="E140" s="24">
        <f>SUM(E139)</f>
        <v>0</v>
      </c>
      <c r="F140" s="61">
        <f>SUM(F139)</f>
        <v>15000</v>
      </c>
      <c r="G140" s="61">
        <f>SUM(G139)</f>
        <v>5000</v>
      </c>
      <c r="H140" s="75">
        <f t="shared" ref="H140:I140" si="39">SUM(H139)</f>
        <v>5000</v>
      </c>
      <c r="I140" s="75">
        <f t="shared" si="39"/>
        <v>0</v>
      </c>
    </row>
    <row r="141" spans="1:10" x14ac:dyDescent="0.25">
      <c r="A141" s="5"/>
      <c r="B141" s="5"/>
      <c r="C141" s="24"/>
      <c r="D141" s="24"/>
      <c r="E141" s="24"/>
      <c r="F141" s="61"/>
      <c r="G141" s="61"/>
      <c r="H141" s="75"/>
      <c r="I141" s="75"/>
    </row>
    <row r="142" spans="1:10" x14ac:dyDescent="0.25">
      <c r="A142" s="23" t="s">
        <v>193</v>
      </c>
      <c r="B142" s="5"/>
      <c r="C142" s="24"/>
      <c r="D142" s="24"/>
      <c r="E142" s="24"/>
      <c r="F142" s="61"/>
      <c r="G142" s="61"/>
      <c r="H142" s="75"/>
      <c r="I142" s="75"/>
    </row>
    <row r="143" spans="1:10" x14ac:dyDescent="0.25">
      <c r="A143" s="5" t="s">
        <v>127</v>
      </c>
      <c r="B143" s="5" t="s">
        <v>113</v>
      </c>
      <c r="C143" s="24">
        <v>0</v>
      </c>
      <c r="D143" s="24">
        <v>18048.95</v>
      </c>
      <c r="E143" s="24">
        <v>20000</v>
      </c>
      <c r="F143" s="61">
        <v>23934</v>
      </c>
      <c r="G143" s="61">
        <v>20000</v>
      </c>
      <c r="H143" s="90">
        <v>23934</v>
      </c>
      <c r="I143" s="75"/>
      <c r="J143" s="12" t="s">
        <v>225</v>
      </c>
    </row>
    <row r="144" spans="1:10" x14ac:dyDescent="0.25">
      <c r="A144" s="5" t="s">
        <v>128</v>
      </c>
      <c r="B144" s="5" t="s">
        <v>129</v>
      </c>
      <c r="C144" s="24">
        <v>18400</v>
      </c>
      <c r="D144" s="24">
        <v>7525</v>
      </c>
      <c r="E144" s="24">
        <v>8400</v>
      </c>
      <c r="F144" s="61">
        <v>18400</v>
      </c>
      <c r="G144" s="61">
        <v>9400</v>
      </c>
      <c r="H144" s="90">
        <v>18400</v>
      </c>
      <c r="I144" s="75"/>
      <c r="J144" s="12" t="s">
        <v>226</v>
      </c>
    </row>
    <row r="145" spans="1:10" ht="30" x14ac:dyDescent="0.25">
      <c r="A145" s="5" t="s">
        <v>130</v>
      </c>
      <c r="B145" s="5" t="s">
        <v>131</v>
      </c>
      <c r="C145" s="24">
        <v>0</v>
      </c>
      <c r="D145" s="24">
        <v>4860</v>
      </c>
      <c r="E145" s="24">
        <v>4860</v>
      </c>
      <c r="F145" s="61">
        <v>5000</v>
      </c>
      <c r="G145" s="61">
        <v>0</v>
      </c>
      <c r="H145" s="90">
        <v>5000</v>
      </c>
      <c r="I145" s="75"/>
      <c r="J145" s="12" t="s">
        <v>227</v>
      </c>
    </row>
    <row r="146" spans="1:10" x14ac:dyDescent="0.25">
      <c r="A146" s="5" t="s">
        <v>132</v>
      </c>
      <c r="B146" s="5" t="s">
        <v>66</v>
      </c>
      <c r="C146" s="24">
        <v>950</v>
      </c>
      <c r="D146" s="24">
        <v>835.1</v>
      </c>
      <c r="E146" s="24">
        <v>900</v>
      </c>
      <c r="F146" s="61">
        <v>900</v>
      </c>
      <c r="G146" s="61">
        <v>900</v>
      </c>
      <c r="H146" s="75">
        <v>900</v>
      </c>
      <c r="I146" s="75"/>
    </row>
    <row r="147" spans="1:10" x14ac:dyDescent="0.25">
      <c r="A147" s="5" t="s">
        <v>133</v>
      </c>
      <c r="B147" s="5" t="s">
        <v>59</v>
      </c>
      <c r="C147" s="24">
        <v>5400</v>
      </c>
      <c r="D147" s="24">
        <v>5017.58</v>
      </c>
      <c r="E147" s="24">
        <v>5100</v>
      </c>
      <c r="F147" s="61">
        <v>0</v>
      </c>
      <c r="G147" s="61">
        <v>0</v>
      </c>
      <c r="H147" s="75">
        <v>0</v>
      </c>
      <c r="I147" s="75"/>
    </row>
    <row r="148" spans="1:10" x14ac:dyDescent="0.25">
      <c r="A148" s="5" t="s">
        <v>134</v>
      </c>
      <c r="B148" s="5" t="s">
        <v>63</v>
      </c>
      <c r="C148" s="24">
        <v>0</v>
      </c>
      <c r="D148" s="24">
        <v>535</v>
      </c>
      <c r="E148" s="24">
        <v>535</v>
      </c>
      <c r="F148" s="61">
        <v>0</v>
      </c>
      <c r="G148" s="61">
        <v>0</v>
      </c>
      <c r="H148" s="75">
        <v>0</v>
      </c>
      <c r="I148" s="75"/>
    </row>
    <row r="149" spans="1:10" x14ac:dyDescent="0.25">
      <c r="A149" s="5" t="s">
        <v>135</v>
      </c>
      <c r="B149" s="5" t="s">
        <v>136</v>
      </c>
      <c r="C149" s="29">
        <v>0</v>
      </c>
      <c r="D149" s="29">
        <v>-540</v>
      </c>
      <c r="E149" s="29">
        <v>-540</v>
      </c>
      <c r="F149" s="71">
        <v>0</v>
      </c>
      <c r="G149" s="71">
        <v>0</v>
      </c>
      <c r="H149" s="80">
        <v>0</v>
      </c>
      <c r="I149" s="80"/>
    </row>
    <row r="150" spans="1:10" x14ac:dyDescent="0.25">
      <c r="A150" s="5"/>
      <c r="B150" s="5" t="s">
        <v>195</v>
      </c>
      <c r="C150" s="24">
        <f>SUM(C143:C149)</f>
        <v>24750</v>
      </c>
      <c r="D150" s="24">
        <f>SUM(D143:D149)</f>
        <v>36281.629999999997</v>
      </c>
      <c r="E150" s="30">
        <f>SUM(E143:E149)</f>
        <v>39255</v>
      </c>
      <c r="F150" s="61">
        <f>SUM(F143:F149)</f>
        <v>48234</v>
      </c>
      <c r="G150" s="61">
        <f>SUM(G143:G149)</f>
        <v>30300</v>
      </c>
      <c r="H150" s="75">
        <f t="shared" ref="H150:I150" si="40">SUM(H143:H149)</f>
        <v>48234</v>
      </c>
      <c r="I150" s="75">
        <f t="shared" si="40"/>
        <v>0</v>
      </c>
    </row>
    <row r="151" spans="1:10" x14ac:dyDescent="0.25">
      <c r="A151" s="5"/>
      <c r="B151" s="5"/>
      <c r="C151" s="24"/>
      <c r="D151" s="24"/>
      <c r="E151" s="24"/>
      <c r="F151" s="61"/>
      <c r="G151" s="61"/>
      <c r="H151" s="75"/>
      <c r="I151" s="75"/>
    </row>
    <row r="152" spans="1:10" x14ac:dyDescent="0.25">
      <c r="A152" s="23" t="s">
        <v>194</v>
      </c>
      <c r="B152" s="5"/>
      <c r="C152" s="24"/>
      <c r="D152" s="24"/>
      <c r="E152" s="24"/>
      <c r="F152" s="61"/>
      <c r="G152" s="61"/>
      <c r="H152" s="75"/>
      <c r="I152" s="75"/>
    </row>
    <row r="153" spans="1:10" x14ac:dyDescent="0.25">
      <c r="A153" s="5" t="s">
        <v>137</v>
      </c>
      <c r="B153" s="5" t="s">
        <v>51</v>
      </c>
      <c r="C153" s="24">
        <v>0</v>
      </c>
      <c r="D153" s="24">
        <v>775</v>
      </c>
      <c r="E153" s="24">
        <v>775</v>
      </c>
      <c r="F153" s="61">
        <v>1200</v>
      </c>
      <c r="G153" s="61">
        <v>1200</v>
      </c>
      <c r="H153" s="76">
        <v>1200</v>
      </c>
      <c r="I153" s="76"/>
      <c r="J153" s="12" t="s">
        <v>228</v>
      </c>
    </row>
    <row r="154" spans="1:10" x14ac:dyDescent="0.25">
      <c r="A154" s="5" t="s">
        <v>138</v>
      </c>
      <c r="B154" s="5" t="s">
        <v>72</v>
      </c>
      <c r="C154" s="24">
        <v>0</v>
      </c>
      <c r="D154" s="24">
        <v>168.85</v>
      </c>
      <c r="E154" s="24">
        <v>200</v>
      </c>
      <c r="F154" s="61">
        <v>0</v>
      </c>
      <c r="G154" s="61">
        <v>0</v>
      </c>
      <c r="H154" s="76">
        <v>0</v>
      </c>
      <c r="I154" s="76"/>
    </row>
    <row r="155" spans="1:10" x14ac:dyDescent="0.25">
      <c r="A155" s="5" t="s">
        <v>139</v>
      </c>
      <c r="B155" s="5" t="s">
        <v>140</v>
      </c>
      <c r="C155" s="24">
        <v>25500</v>
      </c>
      <c r="D155" s="24">
        <v>523.5</v>
      </c>
      <c r="E155" s="24">
        <v>750</v>
      </c>
      <c r="F155" s="61">
        <v>15000</v>
      </c>
      <c r="G155" s="61">
        <v>5000</v>
      </c>
      <c r="H155" s="75">
        <v>5000</v>
      </c>
      <c r="I155" s="75"/>
    </row>
    <row r="156" spans="1:10" x14ac:dyDescent="0.25">
      <c r="A156" s="5" t="s">
        <v>141</v>
      </c>
      <c r="B156" s="5" t="s">
        <v>142</v>
      </c>
      <c r="C156" s="24">
        <v>4300</v>
      </c>
      <c r="D156" s="24">
        <v>4108.8900000000003</v>
      </c>
      <c r="E156" s="24">
        <v>4500</v>
      </c>
      <c r="F156" s="61">
        <v>5000</v>
      </c>
      <c r="G156" s="61">
        <v>5000</v>
      </c>
      <c r="H156" s="75">
        <v>5000</v>
      </c>
      <c r="I156" s="75"/>
    </row>
    <row r="157" spans="1:10" x14ac:dyDescent="0.25">
      <c r="A157" s="5" t="s">
        <v>143</v>
      </c>
      <c r="B157" s="5" t="s">
        <v>144</v>
      </c>
      <c r="C157" s="24">
        <v>0</v>
      </c>
      <c r="D157" s="24">
        <v>534.01</v>
      </c>
      <c r="E157" s="24">
        <v>600</v>
      </c>
      <c r="F157" s="61">
        <v>1500</v>
      </c>
      <c r="G157" s="61">
        <v>1000</v>
      </c>
      <c r="H157" s="75">
        <v>1500</v>
      </c>
      <c r="I157" s="75"/>
    </row>
    <row r="158" spans="1:10" x14ac:dyDescent="0.25">
      <c r="A158" s="5" t="s">
        <v>145</v>
      </c>
      <c r="B158" s="5" t="s">
        <v>146</v>
      </c>
      <c r="C158" s="24">
        <v>6000</v>
      </c>
      <c r="D158" s="24">
        <v>1842</v>
      </c>
      <c r="E158" s="24">
        <v>1900</v>
      </c>
      <c r="F158" s="61">
        <v>6000</v>
      </c>
      <c r="G158" s="61">
        <v>6000</v>
      </c>
      <c r="H158" s="76">
        <v>6000</v>
      </c>
      <c r="I158" s="76"/>
    </row>
    <row r="159" spans="1:10" x14ac:dyDescent="0.25">
      <c r="A159" s="5" t="s">
        <v>147</v>
      </c>
      <c r="B159" s="5" t="s">
        <v>148</v>
      </c>
      <c r="C159" s="24">
        <v>13000</v>
      </c>
      <c r="D159" s="24">
        <v>11746.72</v>
      </c>
      <c r="E159" s="24">
        <v>11750</v>
      </c>
      <c r="F159" s="61">
        <v>56000</v>
      </c>
      <c r="G159" s="61">
        <v>56000</v>
      </c>
      <c r="H159" s="92">
        <v>56000</v>
      </c>
      <c r="I159" s="76"/>
      <c r="J159" s="12" t="s">
        <v>232</v>
      </c>
    </row>
    <row r="160" spans="1:10" x14ac:dyDescent="0.25">
      <c r="A160" s="5" t="s">
        <v>149</v>
      </c>
      <c r="B160" s="5" t="s">
        <v>150</v>
      </c>
      <c r="C160" s="29">
        <v>46000</v>
      </c>
      <c r="D160" s="29">
        <v>13870.13</v>
      </c>
      <c r="E160" s="29">
        <v>13900</v>
      </c>
      <c r="F160" s="71">
        <v>70000</v>
      </c>
      <c r="G160" s="71">
        <v>50000</v>
      </c>
      <c r="H160" s="91">
        <v>50000</v>
      </c>
      <c r="I160" s="80"/>
      <c r="J160" s="12" t="s">
        <v>231</v>
      </c>
    </row>
    <row r="161" spans="1:10" x14ac:dyDescent="0.25">
      <c r="A161" s="5"/>
      <c r="B161" s="5" t="s">
        <v>195</v>
      </c>
      <c r="C161" s="24">
        <f>SUM(C153:C160)</f>
        <v>94800</v>
      </c>
      <c r="D161" s="24">
        <f>SUM(D153:D160)</f>
        <v>33569.1</v>
      </c>
      <c r="E161" s="24">
        <f>SUM(E153:E160)</f>
        <v>34375</v>
      </c>
      <c r="F161" s="24">
        <f>SUM(F153:F160)</f>
        <v>154700</v>
      </c>
      <c r="G161" s="24">
        <f>SUM(G153:G160)</f>
        <v>124200</v>
      </c>
      <c r="H161" s="82">
        <f t="shared" ref="H161:I161" si="41">SUM(H153:H160)</f>
        <v>124700</v>
      </c>
      <c r="I161" s="82">
        <f t="shared" si="41"/>
        <v>0</v>
      </c>
    </row>
    <row r="162" spans="1:10" x14ac:dyDescent="0.25">
      <c r="C162" s="1"/>
      <c r="D162" s="1"/>
      <c r="E162" s="1"/>
      <c r="F162" s="1"/>
      <c r="G162" s="1"/>
      <c r="H162" s="83"/>
      <c r="I162" s="83"/>
    </row>
    <row r="163" spans="1:10" x14ac:dyDescent="0.25">
      <c r="A163" s="23" t="s">
        <v>229</v>
      </c>
      <c r="B163" s="5"/>
      <c r="C163" s="24"/>
      <c r="D163" s="24"/>
      <c r="E163" s="24"/>
      <c r="F163" s="24"/>
      <c r="G163" s="24"/>
      <c r="H163" s="82"/>
      <c r="I163" s="82"/>
    </row>
    <row r="164" spans="1:10" x14ac:dyDescent="0.25">
      <c r="A164" s="5" t="s">
        <v>230</v>
      </c>
      <c r="B164" s="2" t="s">
        <v>247</v>
      </c>
      <c r="C164" s="34"/>
      <c r="D164" s="34"/>
      <c r="E164" s="34">
        <v>122978</v>
      </c>
      <c r="F164" s="34">
        <v>122978</v>
      </c>
      <c r="G164" s="34">
        <v>122978</v>
      </c>
      <c r="H164" s="84">
        <v>122978</v>
      </c>
      <c r="I164" s="84"/>
      <c r="J164" s="12" t="s">
        <v>46</v>
      </c>
    </row>
    <row r="165" spans="1:10" x14ac:dyDescent="0.25">
      <c r="B165" s="2" t="s">
        <v>195</v>
      </c>
      <c r="C165" s="33"/>
      <c r="D165" s="33"/>
      <c r="E165" s="33">
        <f>SUM(E164)</f>
        <v>122978</v>
      </c>
      <c r="F165" s="33">
        <f>SUM(F164)</f>
        <v>122978</v>
      </c>
      <c r="G165" s="33">
        <f>SUM(G164)</f>
        <v>122978</v>
      </c>
      <c r="H165" s="33">
        <f>SUM(H164)</f>
        <v>122978</v>
      </c>
      <c r="I165" s="33">
        <f>SUM(I164)</f>
        <v>0</v>
      </c>
    </row>
    <row r="166" spans="1:10" ht="15.75" thickBot="1" x14ac:dyDescent="0.3">
      <c r="B166" s="2"/>
      <c r="C166" s="28"/>
      <c r="D166" s="28"/>
      <c r="E166" s="28"/>
      <c r="F166" s="28"/>
      <c r="G166" s="28"/>
      <c r="H166" s="85"/>
      <c r="I166" s="85"/>
    </row>
    <row r="167" spans="1:10" ht="16.5" thickTop="1" x14ac:dyDescent="0.25">
      <c r="A167" s="19" t="s">
        <v>151</v>
      </c>
      <c r="B167" s="20" t="s">
        <v>0</v>
      </c>
      <c r="C167" s="35">
        <f>SUM(C161,C150,C140,C136,C129,C125,C120,C113,C106,C102,,C91,C84,C78,C72,C66,C60,C52,C45)</f>
        <v>1167984.9099999999</v>
      </c>
      <c r="D167" s="35">
        <f>SUM(D161,D150,D140,D136,D129,D125,D120,D113,D106,D102,,D91,D84,D78,D72,D66,D60,D52,D45)</f>
        <v>932186.66</v>
      </c>
      <c r="E167" s="26">
        <f>SUM(E161,E150,E140,E136,E129,E125,E120,E113,E106,E102,,E91,E84,E78,E72,E66,E60,E52,E45+E165)</f>
        <v>1125505.4700000002</v>
      </c>
      <c r="F167" s="26">
        <f>SUM(F161,F150,F140,F136,F129,F125,F120,F113,F106,F102,,F91,F84,F78,F72,F66,F60,F52,F45+F165)</f>
        <v>1011526</v>
      </c>
      <c r="G167" s="26">
        <f>SUM(G161,G150,G140,G136,G129,G125,G120,G113,G106,G102,,G91,G84,G78,G72,G66,G60,G52,G45+G165)</f>
        <v>864682</v>
      </c>
      <c r="H167" s="26">
        <f>SUM(H161,H150,H140,H136,H129,H125,H120,H113,H106,H102,,H91,H84,H78,H72,H66,H60,H52,H45+H165)</f>
        <v>1054276</v>
      </c>
      <c r="I167" s="26">
        <f>SUM(I161,I150,I140,I136,I129,I125,I120,I113,I106,I102,,I91,I84,I78,I72,I66,I60,I52,I45+I165)</f>
        <v>0</v>
      </c>
    </row>
    <row r="168" spans="1:10" ht="15.75" x14ac:dyDescent="0.25">
      <c r="A168" s="19"/>
      <c r="B168" s="20"/>
      <c r="C168" s="35"/>
      <c r="D168" s="35"/>
      <c r="E168" s="26"/>
      <c r="F168" s="26"/>
      <c r="G168" s="26"/>
      <c r="H168" s="26"/>
      <c r="I168" s="26"/>
    </row>
    <row r="169" spans="1:10" ht="15.75" thickBot="1" x14ac:dyDescent="0.3">
      <c r="A169" s="28"/>
      <c r="B169" s="28"/>
      <c r="C169" s="28"/>
      <c r="D169" s="28"/>
      <c r="E169" s="28"/>
      <c r="F169" s="28"/>
      <c r="G169" s="28"/>
      <c r="H169" s="85"/>
      <c r="I169" s="85"/>
    </row>
    <row r="170" spans="1:10" ht="15.75" thickTop="1" x14ac:dyDescent="0.25">
      <c r="A170" s="1" t="s">
        <v>152</v>
      </c>
      <c r="C170" s="27"/>
      <c r="D170" s="27"/>
      <c r="E170" s="27"/>
      <c r="F170" s="27"/>
      <c r="G170" s="27"/>
      <c r="H170" s="86"/>
      <c r="I170" s="86"/>
    </row>
    <row r="171" spans="1:10" x14ac:dyDescent="0.25">
      <c r="A171" s="5" t="s">
        <v>153</v>
      </c>
      <c r="B171" s="5" t="s">
        <v>0</v>
      </c>
      <c r="C171" s="24">
        <f>+C32</f>
        <v>1594098.28</v>
      </c>
      <c r="D171" s="24">
        <f>+D32</f>
        <v>859719.61</v>
      </c>
      <c r="E171" s="24">
        <f>+E32</f>
        <v>1089794.1299999999</v>
      </c>
      <c r="F171" s="24">
        <f>+F32</f>
        <v>879364</v>
      </c>
      <c r="G171" s="24">
        <f>+G32</f>
        <v>874043</v>
      </c>
      <c r="H171" s="87">
        <f>+H32</f>
        <v>881864</v>
      </c>
      <c r="I171" s="87">
        <f>+I32</f>
        <v>0</v>
      </c>
    </row>
    <row r="172" spans="1:10" ht="15.75" thickBot="1" x14ac:dyDescent="0.3">
      <c r="A172" s="5" t="s">
        <v>154</v>
      </c>
      <c r="B172" s="5" t="s">
        <v>0</v>
      </c>
      <c r="C172" s="49">
        <f>+C167</f>
        <v>1167984.9099999999</v>
      </c>
      <c r="D172" s="49">
        <f>+D167</f>
        <v>932186.66</v>
      </c>
      <c r="E172" s="49">
        <f>+E167</f>
        <v>1125505.4700000002</v>
      </c>
      <c r="F172" s="49">
        <f>+F167</f>
        <v>1011526</v>
      </c>
      <c r="G172" s="49">
        <f>+G167</f>
        <v>864682</v>
      </c>
      <c r="H172" s="88">
        <f>+H167</f>
        <v>1054276</v>
      </c>
      <c r="I172" s="88">
        <f>+I167</f>
        <v>0</v>
      </c>
    </row>
    <row r="173" spans="1:10" ht="16.5" thickTop="1" x14ac:dyDescent="0.25">
      <c r="A173" s="19"/>
      <c r="B173" s="50" t="s">
        <v>155</v>
      </c>
      <c r="C173" s="26">
        <f>+C171-C172</f>
        <v>426113.37000000011</v>
      </c>
      <c r="D173" s="26">
        <f>+D171-D172</f>
        <v>-72467.050000000047</v>
      </c>
      <c r="E173" s="26">
        <f>+E171-E172</f>
        <v>-35711.340000000317</v>
      </c>
      <c r="F173" s="48">
        <f>+F171-F172</f>
        <v>-132162</v>
      </c>
      <c r="G173" s="48">
        <f>+G171-G172</f>
        <v>9361</v>
      </c>
      <c r="H173" s="48">
        <f>+H171-H172</f>
        <v>-172412</v>
      </c>
      <c r="I173" s="48">
        <f>+I171-I172</f>
        <v>0</v>
      </c>
    </row>
    <row r="174" spans="1:10" x14ac:dyDescent="0.25">
      <c r="A174" s="4"/>
      <c r="B174" s="5"/>
      <c r="C174" s="24"/>
      <c r="D174" s="24"/>
      <c r="E174" s="24"/>
      <c r="F174" s="24"/>
      <c r="G174" s="24"/>
      <c r="H174" s="87"/>
      <c r="I174" s="87"/>
    </row>
    <row r="175" spans="1:10" ht="15.75" x14ac:dyDescent="0.25">
      <c r="A175" s="45" t="s">
        <v>198</v>
      </c>
      <c r="B175" s="46"/>
      <c r="C175" s="35"/>
      <c r="D175" s="35"/>
      <c r="E175" s="35">
        <v>692305</v>
      </c>
      <c r="F175" s="35">
        <f t="shared" ref="F175" si="42">+E176</f>
        <v>656593.65999999968</v>
      </c>
      <c r="G175" s="35">
        <f>+E176</f>
        <v>656593.65999999968</v>
      </c>
      <c r="H175" s="35">
        <f>+E176</f>
        <v>656593.65999999968</v>
      </c>
      <c r="I175" s="35">
        <f>+E176</f>
        <v>656593.65999999968</v>
      </c>
    </row>
    <row r="176" spans="1:10" ht="15.75" x14ac:dyDescent="0.25">
      <c r="A176" s="46" t="s">
        <v>242</v>
      </c>
      <c r="B176" s="46"/>
      <c r="C176" s="35"/>
      <c r="D176" s="35"/>
      <c r="E176" s="35">
        <f t="shared" ref="E176:G176" si="43">+E175+E173</f>
        <v>656593.65999999968</v>
      </c>
      <c r="F176" s="35">
        <f t="shared" si="43"/>
        <v>524431.65999999968</v>
      </c>
      <c r="G176" s="35">
        <f t="shared" si="43"/>
        <v>665954.65999999968</v>
      </c>
      <c r="H176" s="35">
        <f t="shared" ref="H176:I176" si="44">+H175+H173</f>
        <v>484181.65999999968</v>
      </c>
      <c r="I176" s="35">
        <f t="shared" si="44"/>
        <v>656593.65999999968</v>
      </c>
    </row>
    <row r="177" spans="1:9" x14ac:dyDescent="0.25">
      <c r="A177" s="5"/>
      <c r="B177" s="5"/>
      <c r="C177" s="24"/>
      <c r="D177" s="24"/>
      <c r="E177" s="24"/>
      <c r="F177" s="24"/>
      <c r="G177" s="24"/>
      <c r="H177" s="87"/>
      <c r="I177" s="87"/>
    </row>
    <row r="178" spans="1:9" x14ac:dyDescent="0.25">
      <c r="A178" s="40" t="s">
        <v>244</v>
      </c>
      <c r="B178" s="40"/>
      <c r="C178" s="41"/>
      <c r="D178" s="42"/>
      <c r="E178" s="41">
        <f>+E176/E171</f>
        <v>0.60249329843609978</v>
      </c>
      <c r="F178" s="41">
        <f>+F176/F171</f>
        <v>0.59637608544357024</v>
      </c>
      <c r="G178" s="41">
        <f>+G176/G171</f>
        <v>0.7619243675654398</v>
      </c>
      <c r="H178" s="94">
        <f>+H176/H171</f>
        <v>0.549043457948164</v>
      </c>
      <c r="I178" s="41" t="e">
        <f>+I176/I171</f>
        <v>#DIV/0!</v>
      </c>
    </row>
    <row r="179" spans="1:9" x14ac:dyDescent="0.25">
      <c r="A179" s="5"/>
      <c r="B179" s="5"/>
      <c r="C179" s="31"/>
      <c r="D179" s="24"/>
      <c r="E179" s="31"/>
      <c r="F179" s="31"/>
      <c r="G179" s="31"/>
      <c r="H179" s="31"/>
      <c r="I179" s="31"/>
    </row>
    <row r="180" spans="1:9" x14ac:dyDescent="0.25">
      <c r="A180" s="40" t="s">
        <v>243</v>
      </c>
      <c r="B180" s="40"/>
      <c r="C180" s="41"/>
      <c r="D180" s="42"/>
      <c r="E180" s="41"/>
      <c r="F180" s="41"/>
      <c r="G180" s="31"/>
      <c r="H180" s="31"/>
      <c r="I180" s="31"/>
    </row>
    <row r="181" spans="1:9" x14ac:dyDescent="0.25">
      <c r="A181" s="40" t="s">
        <v>245</v>
      </c>
      <c r="B181" s="43"/>
      <c r="C181" s="44"/>
      <c r="D181" s="44"/>
      <c r="E181" s="44"/>
      <c r="F181" s="44"/>
      <c r="G181" s="27"/>
      <c r="H181" s="86"/>
      <c r="I181" s="86"/>
    </row>
  </sheetData>
  <mergeCells count="2">
    <mergeCell ref="A1:F1"/>
    <mergeCell ref="A2:F2"/>
  </mergeCells>
  <pageMargins left="0.25" right="0.25" top="0.75" bottom="0.75" header="0.3" footer="0.3"/>
  <pageSetup paperSize="5" scale="85"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6C8D3-A038-4B9F-8270-86F7AC57F47A}">
  <dimension ref="A1:L30"/>
  <sheetViews>
    <sheetView topLeftCell="A5" workbookViewId="0">
      <selection activeCell="J30" sqref="J30"/>
    </sheetView>
  </sheetViews>
  <sheetFormatPr defaultRowHeight="15" x14ac:dyDescent="0.25"/>
  <cols>
    <col min="1" max="1" width="32.140625" customWidth="1"/>
    <col min="2" max="2" width="38.5703125" bestFit="1" customWidth="1"/>
    <col min="3" max="3" width="8.140625" hidden="1" customWidth="1"/>
    <col min="4" max="4" width="17" customWidth="1"/>
    <col min="5" max="10" width="16" customWidth="1"/>
    <col min="11" max="11" width="5.28515625" customWidth="1"/>
    <col min="12" max="12" width="33.28515625" customWidth="1"/>
  </cols>
  <sheetData>
    <row r="1" spans="1:12" ht="18.75" x14ac:dyDescent="0.3">
      <c r="A1" s="59" t="s">
        <v>164</v>
      </c>
      <c r="B1" s="59"/>
      <c r="C1" s="59"/>
      <c r="D1" s="59"/>
      <c r="E1" s="59"/>
      <c r="F1" s="59"/>
      <c r="G1" s="59"/>
      <c r="H1" s="59"/>
      <c r="I1" s="10"/>
      <c r="J1" s="10"/>
      <c r="L1" s="12"/>
    </row>
    <row r="2" spans="1:12" ht="18.75" x14ac:dyDescent="0.3">
      <c r="A2" s="59" t="s">
        <v>250</v>
      </c>
      <c r="B2" s="59"/>
      <c r="C2" s="59"/>
      <c r="D2" s="59"/>
      <c r="E2" s="59"/>
      <c r="F2" s="59"/>
      <c r="G2" s="59"/>
      <c r="H2" s="59"/>
      <c r="I2" s="10"/>
      <c r="J2" s="10"/>
      <c r="L2" s="12"/>
    </row>
    <row r="3" spans="1:12" ht="18.75" x14ac:dyDescent="0.3">
      <c r="A3" s="10"/>
      <c r="B3" s="10"/>
      <c r="C3" s="14"/>
      <c r="D3" s="14"/>
      <c r="E3" s="14"/>
      <c r="F3" s="14"/>
      <c r="G3" s="14"/>
      <c r="H3" s="14"/>
      <c r="I3" s="14"/>
      <c r="J3" s="14"/>
      <c r="L3" s="12"/>
    </row>
    <row r="4" spans="1:12" x14ac:dyDescent="0.25">
      <c r="A4" s="2" t="s">
        <v>0</v>
      </c>
      <c r="B4" s="2" t="s">
        <v>0</v>
      </c>
      <c r="C4" s="15" t="s">
        <v>165</v>
      </c>
      <c r="D4" s="16" t="s">
        <v>3</v>
      </c>
      <c r="E4" s="16" t="s">
        <v>3</v>
      </c>
      <c r="F4" s="16" t="s">
        <v>3</v>
      </c>
      <c r="G4" s="17" t="s">
        <v>170</v>
      </c>
      <c r="H4" s="17" t="s">
        <v>170</v>
      </c>
      <c r="I4" s="93" t="s">
        <v>170</v>
      </c>
      <c r="J4" s="93" t="s">
        <v>170</v>
      </c>
      <c r="L4" s="13" t="s">
        <v>169</v>
      </c>
    </row>
    <row r="5" spans="1:12" ht="43.15" customHeight="1" x14ac:dyDescent="0.25">
      <c r="A5" s="2" t="s">
        <v>0</v>
      </c>
      <c r="B5" s="2" t="s">
        <v>0</v>
      </c>
      <c r="C5" s="15" t="s">
        <v>166</v>
      </c>
      <c r="D5" s="16" t="s">
        <v>4</v>
      </c>
      <c r="E5" s="18" t="s">
        <v>167</v>
      </c>
      <c r="F5" s="16" t="s">
        <v>168</v>
      </c>
      <c r="G5" s="17" t="s">
        <v>5</v>
      </c>
      <c r="H5" s="17" t="s">
        <v>239</v>
      </c>
      <c r="I5" s="93" t="s">
        <v>251</v>
      </c>
      <c r="J5" s="93" t="s">
        <v>253</v>
      </c>
      <c r="L5" s="12"/>
    </row>
    <row r="6" spans="1:12" x14ac:dyDescent="0.25">
      <c r="A6" s="3" t="s">
        <v>1</v>
      </c>
      <c r="B6" s="3" t="s">
        <v>2</v>
      </c>
      <c r="C6" s="9"/>
      <c r="D6" s="9"/>
      <c r="E6" s="9"/>
      <c r="F6" s="9"/>
      <c r="G6" s="9"/>
      <c r="H6" s="8"/>
      <c r="I6" s="8"/>
      <c r="J6" s="8"/>
      <c r="L6" s="12"/>
    </row>
    <row r="8" spans="1:12" x14ac:dyDescent="0.25">
      <c r="A8" s="4" t="s">
        <v>156</v>
      </c>
      <c r="B8" s="5" t="s">
        <v>0</v>
      </c>
      <c r="C8" s="6" t="s">
        <v>0</v>
      </c>
      <c r="D8" s="6" t="s">
        <v>0</v>
      </c>
      <c r="E8" s="6" t="s">
        <v>0</v>
      </c>
      <c r="F8" s="6"/>
      <c r="G8" s="6" t="s">
        <v>0</v>
      </c>
      <c r="H8" s="6"/>
      <c r="I8" s="6"/>
      <c r="J8" s="6"/>
    </row>
    <row r="9" spans="1:12" x14ac:dyDescent="0.25">
      <c r="A9" s="4" t="s">
        <v>7</v>
      </c>
      <c r="B9" s="5" t="s">
        <v>0</v>
      </c>
      <c r="C9" s="6" t="s">
        <v>0</v>
      </c>
      <c r="D9" s="6" t="s">
        <v>0</v>
      </c>
      <c r="E9" s="6" t="s">
        <v>0</v>
      </c>
      <c r="F9" s="6"/>
      <c r="G9" s="6" t="s">
        <v>0</v>
      </c>
      <c r="H9" s="7"/>
      <c r="I9" s="7"/>
      <c r="J9" s="7"/>
    </row>
    <row r="10" spans="1:12" x14ac:dyDescent="0.25">
      <c r="A10" s="5" t="s">
        <v>157</v>
      </c>
      <c r="B10" s="5" t="s">
        <v>10</v>
      </c>
      <c r="C10" s="24">
        <v>0</v>
      </c>
      <c r="D10" s="24">
        <v>0</v>
      </c>
      <c r="E10" s="24">
        <v>271519.84000000003</v>
      </c>
      <c r="F10" s="24">
        <v>271519.84000000003</v>
      </c>
      <c r="G10" s="24">
        <f>+(306932072/1000)*0.9612</f>
        <v>295023.10760639998</v>
      </c>
      <c r="H10" s="24">
        <f>+(306932072/1000)*0.9612</f>
        <v>295023.10760639998</v>
      </c>
      <c r="I10" s="24">
        <f>+(306932072/1000)*0.9612</f>
        <v>295023.10760639998</v>
      </c>
      <c r="J10" s="24"/>
      <c r="L10" s="12" t="s">
        <v>199</v>
      </c>
    </row>
    <row r="11" spans="1:12" ht="15.75" thickBot="1" x14ac:dyDescent="0.3">
      <c r="A11" s="5" t="s">
        <v>158</v>
      </c>
      <c r="B11" s="5" t="s">
        <v>159</v>
      </c>
      <c r="C11" s="25">
        <v>0</v>
      </c>
      <c r="D11" s="25">
        <v>0</v>
      </c>
      <c r="E11" s="25">
        <v>3901.89</v>
      </c>
      <c r="F11" s="25">
        <v>4100</v>
      </c>
      <c r="G11" s="25">
        <v>3500</v>
      </c>
      <c r="H11" s="25">
        <v>3500</v>
      </c>
      <c r="I11" s="25">
        <v>3500</v>
      </c>
      <c r="J11" s="25"/>
    </row>
    <row r="12" spans="1:12" ht="15.75" thickTop="1" x14ac:dyDescent="0.25">
      <c r="B12" s="55" t="s">
        <v>177</v>
      </c>
      <c r="C12" s="47">
        <v>0</v>
      </c>
      <c r="D12" s="47">
        <v>0</v>
      </c>
      <c r="E12" s="47">
        <v>275421.73</v>
      </c>
      <c r="F12" s="56">
        <f>SUM(F10:F11)</f>
        <v>275619.84000000003</v>
      </c>
      <c r="G12" s="47">
        <f>SUM(G10:G11)</f>
        <v>298523.10760639998</v>
      </c>
      <c r="H12" s="47">
        <f>SUM(H10:H11)</f>
        <v>298523.10760639998</v>
      </c>
      <c r="I12" s="47">
        <f>SUM(I10:I11)</f>
        <v>298523.10760639998</v>
      </c>
      <c r="J12" s="47">
        <f>SUM(J10:J11)</f>
        <v>0</v>
      </c>
    </row>
    <row r="13" spans="1:12" x14ac:dyDescent="0.25">
      <c r="B13" s="1"/>
      <c r="C13" s="27"/>
      <c r="D13" s="27"/>
      <c r="E13" s="27"/>
      <c r="F13" s="27"/>
      <c r="G13" s="27"/>
      <c r="H13" s="24"/>
      <c r="I13" s="24"/>
      <c r="J13" s="24"/>
    </row>
    <row r="14" spans="1:12" x14ac:dyDescent="0.25">
      <c r="A14" s="4" t="s">
        <v>47</v>
      </c>
      <c r="B14" s="5" t="s">
        <v>0</v>
      </c>
      <c r="C14" s="24" t="s">
        <v>0</v>
      </c>
      <c r="D14" s="24" t="s">
        <v>0</v>
      </c>
      <c r="E14" s="24" t="s">
        <v>0</v>
      </c>
      <c r="F14" s="24"/>
      <c r="G14" s="24" t="s">
        <v>0</v>
      </c>
      <c r="H14" s="24"/>
      <c r="I14" s="24"/>
      <c r="J14" s="24"/>
    </row>
    <row r="15" spans="1:12" x14ac:dyDescent="0.25">
      <c r="A15" s="5" t="s">
        <v>160</v>
      </c>
      <c r="B15" s="5" t="s">
        <v>161</v>
      </c>
      <c r="C15" s="24">
        <v>0</v>
      </c>
      <c r="D15" s="24">
        <v>0</v>
      </c>
      <c r="E15" s="24">
        <v>339960.91</v>
      </c>
      <c r="F15" s="24">
        <v>339960.91</v>
      </c>
      <c r="G15" s="24">
        <v>0</v>
      </c>
      <c r="H15" s="24">
        <v>0</v>
      </c>
      <c r="I15" s="24">
        <v>0</v>
      </c>
      <c r="J15" s="24">
        <v>0</v>
      </c>
    </row>
    <row r="16" spans="1:12" ht="30.75" thickBot="1" x14ac:dyDescent="0.3">
      <c r="A16" s="5" t="s">
        <v>200</v>
      </c>
      <c r="B16" s="5" t="s">
        <v>118</v>
      </c>
      <c r="C16" s="39"/>
      <c r="D16" s="39"/>
      <c r="E16" s="39">
        <v>0</v>
      </c>
      <c r="F16" s="39">
        <v>0</v>
      </c>
      <c r="G16" s="39">
        <v>428442</v>
      </c>
      <c r="H16" s="39">
        <v>428442</v>
      </c>
      <c r="I16" s="39">
        <v>428442</v>
      </c>
      <c r="J16" s="39"/>
      <c r="L16" s="12" t="s">
        <v>223</v>
      </c>
    </row>
    <row r="17" spans="1:10" x14ac:dyDescent="0.25">
      <c r="A17" s="5"/>
      <c r="B17" s="55" t="s">
        <v>246</v>
      </c>
      <c r="C17" s="47"/>
      <c r="D17" s="47">
        <f>SUM(D15:D16)</f>
        <v>0</v>
      </c>
      <c r="E17" s="47">
        <f>SUM(E15:E16)</f>
        <v>339960.91</v>
      </c>
      <c r="F17" s="56">
        <f>SUM(F15:F16)</f>
        <v>339960.91</v>
      </c>
      <c r="G17" s="47">
        <f>SUM(G15:G16)</f>
        <v>428442</v>
      </c>
      <c r="H17" s="47">
        <f>SUM(H15:H16)</f>
        <v>428442</v>
      </c>
      <c r="I17" s="47">
        <f>SUM(I15:I16)</f>
        <v>428442</v>
      </c>
      <c r="J17" s="47">
        <f>SUM(J15:J16)</f>
        <v>0</v>
      </c>
    </row>
    <row r="18" spans="1:10" x14ac:dyDescent="0.25">
      <c r="A18" s="5"/>
      <c r="B18" s="5"/>
      <c r="C18" s="24"/>
      <c r="D18" s="24"/>
      <c r="E18" s="24"/>
      <c r="F18" s="24"/>
      <c r="G18" s="24"/>
      <c r="H18" s="24"/>
      <c r="I18" s="24"/>
      <c r="J18" s="24"/>
    </row>
    <row r="19" spans="1:10" ht="15.75" x14ac:dyDescent="0.25">
      <c r="A19" s="19" t="s">
        <v>151</v>
      </c>
      <c r="B19" s="5"/>
      <c r="C19" s="24"/>
      <c r="D19" s="24"/>
      <c r="E19" s="24"/>
      <c r="F19" s="24"/>
      <c r="G19" s="24"/>
      <c r="H19" s="24"/>
      <c r="I19" s="24"/>
      <c r="J19" s="24"/>
    </row>
    <row r="20" spans="1:10" x14ac:dyDescent="0.25">
      <c r="B20" s="1"/>
      <c r="C20" s="33"/>
      <c r="D20" s="33"/>
      <c r="E20" s="33"/>
      <c r="F20" s="33"/>
      <c r="G20" s="33"/>
      <c r="H20" s="33"/>
      <c r="I20" s="33"/>
      <c r="J20" s="33"/>
    </row>
    <row r="21" spans="1:10" x14ac:dyDescent="0.25">
      <c r="A21" s="1" t="s">
        <v>162</v>
      </c>
      <c r="C21" s="27"/>
      <c r="D21" s="27"/>
      <c r="E21" s="27"/>
      <c r="F21" s="27"/>
      <c r="G21" s="27"/>
      <c r="H21" s="24"/>
      <c r="I21" s="24"/>
      <c r="J21" s="24"/>
    </row>
    <row r="22" spans="1:10" ht="15.75" x14ac:dyDescent="0.25">
      <c r="A22" s="46" t="s">
        <v>153</v>
      </c>
      <c r="B22" s="46" t="s">
        <v>0</v>
      </c>
      <c r="C22" s="35">
        <v>0</v>
      </c>
      <c r="D22" s="35">
        <v>0</v>
      </c>
      <c r="E22" s="35">
        <v>275421.73</v>
      </c>
      <c r="F22" s="35">
        <f>+F12</f>
        <v>275619.84000000003</v>
      </c>
      <c r="G22" s="35">
        <f>+G12</f>
        <v>298523.10760639998</v>
      </c>
      <c r="H22" s="35">
        <f>+H12</f>
        <v>298523.10760639998</v>
      </c>
      <c r="I22" s="35">
        <f>+I12</f>
        <v>298523.10760639998</v>
      </c>
      <c r="J22" s="35">
        <f>+J12</f>
        <v>0</v>
      </c>
    </row>
    <row r="23" spans="1:10" ht="16.5" thickBot="1" x14ac:dyDescent="0.3">
      <c r="A23" s="46" t="s">
        <v>154</v>
      </c>
      <c r="B23" s="46" t="s">
        <v>0</v>
      </c>
      <c r="C23" s="51">
        <v>0</v>
      </c>
      <c r="D23" s="52">
        <v>0</v>
      </c>
      <c r="E23" s="52">
        <v>339960.91</v>
      </c>
      <c r="F23" s="52">
        <f>+F17</f>
        <v>339960.91</v>
      </c>
      <c r="G23" s="52">
        <f>+G17</f>
        <v>428442</v>
      </c>
      <c r="H23" s="52">
        <f>+H17</f>
        <v>428442</v>
      </c>
      <c r="I23" s="52">
        <f>+I17</f>
        <v>428442</v>
      </c>
      <c r="J23" s="52">
        <f>+J17</f>
        <v>0</v>
      </c>
    </row>
    <row r="24" spans="1:10" ht="16.5" thickTop="1" x14ac:dyDescent="0.25">
      <c r="A24" s="19"/>
      <c r="B24" s="50" t="s">
        <v>155</v>
      </c>
      <c r="C24" s="26">
        <v>0</v>
      </c>
      <c r="D24" s="26">
        <v>0</v>
      </c>
      <c r="E24" s="26">
        <v>-64539.18</v>
      </c>
      <c r="F24" s="53">
        <f>+F22-F23</f>
        <v>-64341.069999999949</v>
      </c>
      <c r="G24" s="54">
        <f>+G22-G23</f>
        <v>-129918.89239360002</v>
      </c>
      <c r="H24" s="54">
        <f>+H22-H23</f>
        <v>-129918.89239360002</v>
      </c>
      <c r="I24" s="54">
        <f>+I22-I23</f>
        <v>-129918.89239360002</v>
      </c>
      <c r="J24" s="54">
        <f>+J22-J23</f>
        <v>0</v>
      </c>
    </row>
    <row r="25" spans="1:10" x14ac:dyDescent="0.25">
      <c r="C25" s="27"/>
      <c r="D25" s="27"/>
      <c r="E25" s="27"/>
      <c r="F25" s="27"/>
      <c r="G25" s="27"/>
      <c r="H25" s="27"/>
      <c r="I25" s="27"/>
      <c r="J25" s="27"/>
    </row>
    <row r="26" spans="1:10" x14ac:dyDescent="0.25">
      <c r="C26" s="27"/>
      <c r="D26" s="27"/>
      <c r="E26" s="27"/>
      <c r="F26" s="27"/>
      <c r="G26" s="27"/>
      <c r="H26" s="27"/>
      <c r="I26" s="27"/>
      <c r="J26" s="27"/>
    </row>
    <row r="27" spans="1:10" x14ac:dyDescent="0.25">
      <c r="A27" s="4" t="s">
        <v>198</v>
      </c>
      <c r="C27" s="24"/>
      <c r="D27" s="24">
        <f>+C28</f>
        <v>413546</v>
      </c>
      <c r="E27" s="24"/>
      <c r="F27" s="24">
        <f>+C28</f>
        <v>413546</v>
      </c>
      <c r="G27" s="24">
        <f t="shared" ref="G27" si="0">+F28</f>
        <v>349204.93000000005</v>
      </c>
      <c r="H27" s="24">
        <f>+F28</f>
        <v>349204.93000000005</v>
      </c>
      <c r="I27" s="24">
        <f>+F28</f>
        <v>349204.93000000005</v>
      </c>
      <c r="J27" s="24">
        <f>+F28</f>
        <v>349204.93000000005</v>
      </c>
    </row>
    <row r="28" spans="1:10" x14ac:dyDescent="0.25">
      <c r="A28" s="5" t="s">
        <v>197</v>
      </c>
      <c r="C28" s="24">
        <v>413546</v>
      </c>
      <c r="D28" s="24">
        <f>+D27+D24</f>
        <v>413546</v>
      </c>
      <c r="E28" s="24"/>
      <c r="F28" s="24">
        <f>+F27+F24</f>
        <v>349204.93000000005</v>
      </c>
      <c r="G28" s="24">
        <f>+G27+G24</f>
        <v>219286.03760640003</v>
      </c>
      <c r="H28" s="24">
        <f>+H27+H24</f>
        <v>219286.03760640003</v>
      </c>
      <c r="I28" s="24">
        <f>+I27+I24</f>
        <v>219286.03760640003</v>
      </c>
      <c r="J28" s="24">
        <f>+J27+J24</f>
        <v>349204.93000000005</v>
      </c>
    </row>
    <row r="30" spans="1:10" x14ac:dyDescent="0.25">
      <c r="A30" s="40" t="s">
        <v>240</v>
      </c>
      <c r="B30" s="57"/>
      <c r="C30" s="57"/>
      <c r="D30" s="57"/>
      <c r="E30" s="57"/>
      <c r="F30" s="58">
        <f>+F28/F12</f>
        <v>1.2669803813832852</v>
      </c>
      <c r="G30" s="58">
        <f>+G28/G12</f>
        <v>0.73456972682840582</v>
      </c>
      <c r="H30" s="58">
        <f>+H28/H12</f>
        <v>0.73456972682840582</v>
      </c>
      <c r="I30" s="58">
        <f>+I28/I12</f>
        <v>0.73456972682840582</v>
      </c>
      <c r="J30" s="58" t="e">
        <f>+J28/J12</f>
        <v>#DIV/0!</v>
      </c>
    </row>
  </sheetData>
  <mergeCells count="2">
    <mergeCell ref="A1:H1"/>
    <mergeCell ref="A2:H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46B6466AD1CE34CB55FE1F8CED0BAEB" ma:contentTypeVersion="19" ma:contentTypeDescription="Create a new document." ma:contentTypeScope="" ma:versionID="049a53ab30dd2cccae21860124afefdb">
  <xsd:schema xmlns:xsd="http://www.w3.org/2001/XMLSchema" xmlns:xs="http://www.w3.org/2001/XMLSchema" xmlns:p="http://schemas.microsoft.com/office/2006/metadata/properties" xmlns:ns2="dd7afbf0-fbad-4f3b-80da-8c4b9369c4e4" xmlns:ns3="6a30e869-1991-4f2d-8166-9edf6d6ce89e" targetNamespace="http://schemas.microsoft.com/office/2006/metadata/properties" ma:root="true" ma:fieldsID="ed18e61784fb94f83616f38321384ce9" ns2:_="" ns3:_="">
    <xsd:import namespace="dd7afbf0-fbad-4f3b-80da-8c4b9369c4e4"/>
    <xsd:import namespace="6a30e869-1991-4f2d-8166-9edf6d6ce89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lcf76f155ced4ddcb4097134ff3c332f" minOccurs="0"/>
                <xsd:element ref="ns3:TaxCatchAll" minOccurs="0"/>
                <xsd:element ref="ns2:InExcelspreadsheet"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7afbf0-fbad-4f3b-80da-8c4b9369c4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beb9307-072e-45fd-8744-4e421e665dc6" ma:termSetId="09814cd3-568e-fe90-9814-8d621ff8fb84" ma:anchorId="fba54fb3-c3e1-fe81-a776-ca4b69148c4d" ma:open="true" ma:isKeyword="false">
      <xsd:complexType>
        <xsd:sequence>
          <xsd:element ref="pc:Terms" minOccurs="0" maxOccurs="1"/>
        </xsd:sequence>
      </xsd:complexType>
    </xsd:element>
    <xsd:element name="InExcelspreadsheet" ma:index="23" nillable="true" ma:displayName="In Excel spreadsheet" ma:default="1" ma:description="Has this document been run through Scan Writer and a spreadsheet been created" ma:format="Dropdown" ma:internalName="InExcelspreadsheet">
      <xsd:simpleType>
        <xsd:restriction base="dms:Boolean"/>
      </xsd:simpleType>
    </xsd:element>
    <xsd:element name="MediaLengthInSeconds" ma:index="24"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30e869-1991-4f2d-8166-9edf6d6ce89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e73d9a8a-08ac-480b-83e2-41d62ed3cb01}" ma:internalName="TaxCatchAll" ma:showField="CatchAllData" ma:web="6a30e869-1991-4f2d-8166-9edf6d6ce8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d7afbf0-fbad-4f3b-80da-8c4b9369c4e4">
      <Terms xmlns="http://schemas.microsoft.com/office/infopath/2007/PartnerControls"/>
    </lcf76f155ced4ddcb4097134ff3c332f>
    <InExcelspreadsheet xmlns="dd7afbf0-fbad-4f3b-80da-8c4b9369c4e4">true</InExcelspreadsheet>
    <TaxCatchAll xmlns="6a30e869-1991-4f2d-8166-9edf6d6ce89e" xsi:nil="true"/>
  </documentManagement>
</p:properties>
</file>

<file path=customXml/itemProps1.xml><?xml version="1.0" encoding="utf-8"?>
<ds:datastoreItem xmlns:ds="http://schemas.openxmlformats.org/officeDocument/2006/customXml" ds:itemID="{5B839F18-8FEF-4FCC-99BE-E25D1556DD18}">
  <ds:schemaRefs>
    <ds:schemaRef ds:uri="http://schemas.microsoft.com/sharepoint/v3/contenttype/forms"/>
  </ds:schemaRefs>
</ds:datastoreItem>
</file>

<file path=customXml/itemProps2.xml><?xml version="1.0" encoding="utf-8"?>
<ds:datastoreItem xmlns:ds="http://schemas.openxmlformats.org/officeDocument/2006/customXml" ds:itemID="{49167201-3B2C-40AC-AE11-91EF93258F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7afbf0-fbad-4f3b-80da-8c4b9369c4e4"/>
    <ds:schemaRef ds:uri="6a30e869-1991-4f2d-8166-9edf6d6ce8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6BA0CD3-44FB-4314-8318-4E152B3157A5}">
  <ds:schemaRefs>
    <ds:schemaRef ds:uri="http://schemas.microsoft.com/office/2006/metadata/properties"/>
    <ds:schemaRef ds:uri="http://schemas.microsoft.com/office/infopath/2007/PartnerControls"/>
    <ds:schemaRef ds:uri="dd7afbf0-fbad-4f3b-80da-8c4b9369c4e4"/>
    <ds:schemaRef ds:uri="6a30e869-1991-4f2d-8166-9edf6d6ce89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General Fund</vt:lpstr>
      <vt:lpstr>Road Fund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Rod Taylor</cp:lastModifiedBy>
  <cp:lastPrinted>2025-06-05T03:10:53Z</cp:lastPrinted>
  <dcterms:created xsi:type="dcterms:W3CDTF">2025-06-03T21:41:53Z</dcterms:created>
  <dcterms:modified xsi:type="dcterms:W3CDTF">2025-06-10T17:54:36Z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2.5.5</vt:lpwstr>
  </property>
  <property fmtid="{D5CDD505-2E9C-101B-9397-08002B2CF9AE}" pid="4" name="ContentTypeId">
    <vt:lpwstr>0x010100346B6466AD1CE34CB55FE1F8CED0BAEB</vt:lpwstr>
  </property>
  <property fmtid="{D5CDD505-2E9C-101B-9397-08002B2CF9AE}" pid="5" name="MediaServiceImageTags">
    <vt:lpwstr/>
  </property>
</Properties>
</file>